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6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uillermo\Google Drive\Estadística enero-diciembre 2023\Enero-marzo 2023\Estadísticas enero-marzo 2023\"/>
    </mc:Choice>
  </mc:AlternateContent>
  <bookViews>
    <workbookView xWindow="-120" yWindow="-120" windowWidth="11205" windowHeight="7875" activeTab="1"/>
  </bookViews>
  <sheets>
    <sheet name="1er trimestre" sheetId="1" r:id="rId1"/>
    <sheet name="apertura" sheetId="7" r:id="rId2"/>
    <sheet name="Anexo 1" sheetId="2" r:id="rId3"/>
    <sheet name="Anexo 2" sheetId="3" r:id="rId4"/>
    <sheet name="Anexo 3" sheetId="4" r:id="rId5"/>
    <sheet name="Anexo 4" sheetId="5" r:id="rId6"/>
    <sheet name="Beneficiados" sheetId="8" r:id="rId7"/>
  </sheets>
  <externalReferences>
    <externalReference r:id="rId8"/>
  </externalReferences>
  <definedNames>
    <definedName name="_Toc68362146" localSheetId="0">'1er trimestre'!$B$12</definedName>
    <definedName name="_Toc68362147" localSheetId="0">'1er trimestre'!$B$13</definedName>
    <definedName name="_Toc68362149" localSheetId="0">'1er trimestre'!$B$36</definedName>
    <definedName name="_Toc68362150" localSheetId="0">'1er trimestre'!#REF!</definedName>
    <definedName name="_Toc68362151" localSheetId="0">'1er trimestre'!$B$48</definedName>
    <definedName name="_Toc68362153" localSheetId="0">'1er trimestre'!$B$60</definedName>
    <definedName name="_Toc68362154" localSheetId="0">'1er trimestre'!$B$62</definedName>
    <definedName name="_Toc68362155" localSheetId="0">'1er trimestre'!$B$75</definedName>
    <definedName name="_Toc68362157" localSheetId="0">'1er trimestre'!$B$94</definedName>
    <definedName name="_Toc68362158" localSheetId="0">'1er trimestre'!$B$95</definedName>
    <definedName name="_Toc68362159" localSheetId="0">'1er trimestre'!#REF!</definedName>
    <definedName name="_Toc68362160" localSheetId="0">'1er trimestre'!#REF!</definedName>
    <definedName name="_Toc68362162" localSheetId="0">'1er trimestre'!$B$111</definedName>
    <definedName name="_Toc68362163" localSheetId="0">'1er trimestre'!$B$113</definedName>
    <definedName name="_Toc68362165" localSheetId="0">'1er trimestre'!$B$123</definedName>
    <definedName name="_Toc68362166" localSheetId="0">'1er trimestre'!$B$125</definedName>
    <definedName name="_Toc68362168" localSheetId="2">'Anexo 1'!$C$4</definedName>
    <definedName name="_Toc68362169" localSheetId="3">'Anexo 2'!#REF!</definedName>
    <definedName name="_Toc68362170" localSheetId="4">'Anexo 3'!$C$6</definedName>
    <definedName name="_Toc68362171" localSheetId="5">'Anexo 4'!$C$6</definedName>
    <definedName name="_Toc76995548" localSheetId="0">'1er trimestre'!$B$12</definedName>
    <definedName name="_Toc76995549" localSheetId="0">'1er trimestre'!$B$13</definedName>
    <definedName name="_xlnm.Print_Area" localSheetId="0">'1er trimestre'!$B$230:$E$254</definedName>
    <definedName name="_xlnm.Print_Area" localSheetId="2">'Anexo 1'!$C$1:$K$27</definedName>
    <definedName name="_xlnm.Print_Area" localSheetId="4">'Anexo 3'!$C$2:$H$22</definedName>
    <definedName name="_xlnm.Print_Area" localSheetId="5">'Anexo 4'!$C$49:$F$63</definedName>
    <definedName name="_xlnm.Print_Area" localSheetId="1">apertura!$L$22:$R$31</definedName>
    <definedName name="_xlnm.Print_Area" localSheetId="6">Beneficiados!$C$1:$F$21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5" i="1" l="1"/>
  <c r="J264" i="1"/>
  <c r="P18" i="5" l="1"/>
  <c r="Q14" i="5"/>
  <c r="K23" i="2" l="1"/>
  <c r="K22" i="2"/>
  <c r="K21" i="2"/>
  <c r="K20" i="2"/>
  <c r="K19" i="2"/>
  <c r="K18" i="2"/>
  <c r="K17" i="2"/>
  <c r="K16" i="2"/>
  <c r="K15" i="2"/>
  <c r="K14" i="2"/>
  <c r="K13" i="2"/>
  <c r="K12" i="2"/>
  <c r="J23" i="2"/>
  <c r="J22" i="2"/>
  <c r="J21" i="2"/>
  <c r="J20" i="2"/>
  <c r="J19" i="2"/>
  <c r="J18" i="2"/>
  <c r="J17" i="2"/>
  <c r="J16" i="2"/>
  <c r="J15" i="2"/>
  <c r="J14" i="2"/>
  <c r="J13" i="2"/>
  <c r="J12" i="2"/>
  <c r="D20" i="8"/>
  <c r="C17" i="4"/>
  <c r="D56" i="5" l="1"/>
  <c r="D55" i="5"/>
  <c r="F55" i="5" s="1"/>
  <c r="D53" i="5"/>
  <c r="E47" i="5"/>
  <c r="E57" i="5" s="1"/>
  <c r="E46" i="5"/>
  <c r="E45" i="5"/>
  <c r="E44" i="5"/>
  <c r="D38" i="5"/>
  <c r="D57" i="5" s="1"/>
  <c r="C38" i="5"/>
  <c r="D35" i="5"/>
  <c r="E28" i="5"/>
  <c r="D31" i="5"/>
  <c r="C57" i="5" l="1"/>
  <c r="C47" i="5" s="1"/>
  <c r="C15" i="8" s="1"/>
  <c r="C33" i="5"/>
  <c r="C18" i="5" s="1"/>
  <c r="H23" i="5"/>
  <c r="G21" i="5"/>
  <c r="G20" i="5"/>
  <c r="G18" i="5"/>
  <c r="J18" i="5" s="1"/>
  <c r="G17" i="5"/>
  <c r="G16" i="5"/>
  <c r="D42" i="4" l="1"/>
  <c r="E34" i="3"/>
  <c r="E35" i="3" s="1"/>
  <c r="E31" i="3"/>
  <c r="E22" i="3"/>
  <c r="E21" i="3"/>
  <c r="E19" i="3"/>
  <c r="E14" i="3"/>
  <c r="C223" i="1"/>
  <c r="C175" i="1"/>
  <c r="C174" i="1"/>
  <c r="C173" i="1"/>
  <c r="C172" i="1"/>
  <c r="C171" i="1"/>
  <c r="D116" i="1"/>
  <c r="C103" i="1"/>
  <c r="C40" i="1"/>
  <c r="F16" i="5" l="1"/>
  <c r="J16" i="5" s="1"/>
  <c r="C28" i="1"/>
  <c r="D27" i="1" l="1"/>
  <c r="D26" i="1"/>
  <c r="F21" i="5"/>
  <c r="F24" i="2"/>
  <c r="C70" i="1"/>
  <c r="I24" i="2"/>
  <c r="H24" i="2"/>
  <c r="G24" i="2"/>
  <c r="D24" i="2"/>
  <c r="E24" i="2"/>
  <c r="D32" i="5"/>
  <c r="F20" i="8"/>
  <c r="E62" i="5"/>
  <c r="F222" i="1" l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23" i="1" l="1"/>
  <c r="R29" i="7" l="1"/>
  <c r="E251" i="1" l="1"/>
  <c r="D251" i="1"/>
  <c r="E250" i="1"/>
  <c r="D250" i="1"/>
  <c r="E249" i="1"/>
  <c r="D249" i="1"/>
  <c r="E248" i="1"/>
  <c r="D248" i="1"/>
  <c r="E247" i="1"/>
  <c r="D247" i="1"/>
  <c r="E246" i="1"/>
  <c r="D246" i="1"/>
  <c r="E245" i="1"/>
  <c r="D245" i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D223" i="1"/>
  <c r="D119" i="1"/>
  <c r="F250" i="1" l="1"/>
  <c r="F246" i="1"/>
  <c r="F242" i="1"/>
  <c r="F238" i="1"/>
  <c r="F234" i="1"/>
  <c r="F251" i="1"/>
  <c r="F247" i="1"/>
  <c r="F243" i="1"/>
  <c r="F239" i="1"/>
  <c r="F235" i="1"/>
  <c r="F249" i="1"/>
  <c r="F245" i="1"/>
  <c r="F241" i="1"/>
  <c r="F237" i="1"/>
  <c r="F248" i="1"/>
  <c r="F244" i="1"/>
  <c r="F240" i="1"/>
  <c r="F236" i="1"/>
  <c r="C85" i="1"/>
  <c r="D82" i="1" l="1"/>
  <c r="D81" i="1"/>
  <c r="D80" i="1"/>
  <c r="D83" i="1"/>
  <c r="D84" i="1"/>
  <c r="D23" i="1"/>
  <c r="D24" i="1"/>
  <c r="Q30" i="7"/>
  <c r="P30" i="7"/>
  <c r="O30" i="7"/>
  <c r="N30" i="7"/>
  <c r="R28" i="7"/>
  <c r="R27" i="7"/>
  <c r="D23" i="5"/>
  <c r="R30" i="7" l="1"/>
  <c r="D252" i="1"/>
  <c r="C252" i="1"/>
  <c r="E252" i="1"/>
  <c r="F252" i="1" l="1"/>
  <c r="C146" i="1"/>
  <c r="C176" i="1"/>
  <c r="C192" i="1" l="1"/>
  <c r="D131" i="1"/>
  <c r="C161" i="1"/>
  <c r="E223" i="1" l="1"/>
  <c r="D141" i="1"/>
  <c r="R14" i="7"/>
  <c r="D142" i="1" l="1"/>
  <c r="D144" i="1"/>
  <c r="E117" i="1" l="1"/>
  <c r="Q17" i="7" l="1"/>
  <c r="P17" i="7"/>
  <c r="O17" i="7"/>
  <c r="N17" i="7"/>
  <c r="R16" i="7"/>
  <c r="R15" i="7"/>
  <c r="R13" i="7"/>
  <c r="R12" i="7"/>
  <c r="R11" i="7"/>
  <c r="R10" i="7"/>
  <c r="I29" i="7"/>
  <c r="I28" i="7"/>
  <c r="I27" i="7"/>
  <c r="I26" i="7"/>
  <c r="I25" i="7"/>
  <c r="I24" i="7"/>
  <c r="I16" i="7"/>
  <c r="I15" i="7"/>
  <c r="I14" i="7"/>
  <c r="I13" i="7"/>
  <c r="I12" i="7"/>
  <c r="I11" i="7"/>
  <c r="H30" i="7"/>
  <c r="G30" i="7"/>
  <c r="F30" i="7"/>
  <c r="E30" i="7"/>
  <c r="I23" i="7"/>
  <c r="H17" i="7"/>
  <c r="G17" i="7"/>
  <c r="F17" i="7"/>
  <c r="E17" i="7"/>
  <c r="I10" i="7"/>
  <c r="R17" i="7" l="1"/>
  <c r="I17" i="7"/>
  <c r="I30" i="7"/>
  <c r="D16" i="1"/>
  <c r="G38" i="4"/>
  <c r="G49" i="4" l="1"/>
  <c r="C42" i="1"/>
  <c r="G22" i="4"/>
  <c r="C100" i="1"/>
  <c r="D42" i="1"/>
  <c r="E16" i="1"/>
  <c r="D100" i="1" l="1"/>
  <c r="B103" i="1"/>
  <c r="D103" i="1" s="1"/>
  <c r="E42" i="1"/>
  <c r="E40" i="1"/>
  <c r="K38" i="4" l="1"/>
  <c r="H20" i="4"/>
  <c r="H21" i="4"/>
  <c r="J20" i="5" s="1"/>
  <c r="K20" i="5" s="1"/>
  <c r="Q20" i="5" s="1"/>
  <c r="H19" i="4"/>
  <c r="H17" i="4"/>
  <c r="H16" i="4"/>
  <c r="H15" i="4"/>
  <c r="H13" i="4"/>
  <c r="M20" i="5" l="1"/>
  <c r="G23" i="5"/>
  <c r="M16" i="5"/>
  <c r="F59" i="5"/>
  <c r="D68" i="1"/>
  <c r="D69" i="1"/>
  <c r="E129" i="1"/>
  <c r="E128" i="1"/>
  <c r="E130" i="1"/>
  <c r="H22" i="4"/>
  <c r="D67" i="1"/>
  <c r="D66" i="1"/>
  <c r="E38" i="4"/>
  <c r="D38" i="4"/>
  <c r="H221" i="1"/>
  <c r="D172" i="1"/>
  <c r="C16" i="1"/>
  <c r="C53" i="1"/>
  <c r="K24" i="2"/>
  <c r="J24" i="2"/>
  <c r="D70" i="1" l="1"/>
  <c r="E49" i="4"/>
  <c r="D49" i="4"/>
  <c r="F38" i="4"/>
  <c r="D62" i="5"/>
  <c r="F62" i="5" s="1"/>
  <c r="D39" i="5"/>
  <c r="D46" i="5"/>
  <c r="D45" i="5"/>
  <c r="D33" i="5"/>
  <c r="D191" i="1"/>
  <c r="E131" i="1"/>
  <c r="I222" i="1"/>
  <c r="D159" i="1"/>
  <c r="H36" i="4"/>
  <c r="H37" i="4"/>
  <c r="H34" i="4"/>
  <c r="H33" i="4"/>
  <c r="H31" i="4"/>
  <c r="H35" i="4"/>
  <c r="H32" i="4"/>
  <c r="D52" i="1"/>
  <c r="D51" i="1"/>
  <c r="D50" i="1"/>
  <c r="D79" i="1"/>
  <c r="D78" i="1"/>
  <c r="G220" i="1"/>
  <c r="D189" i="1"/>
  <c r="D190" i="1"/>
  <c r="D188" i="1"/>
  <c r="D187" i="1"/>
  <c r="D25" i="1"/>
  <c r="D28" i="1" s="1"/>
  <c r="G221" i="1"/>
  <c r="G209" i="1"/>
  <c r="G213" i="1"/>
  <c r="G217" i="1"/>
  <c r="I219" i="1"/>
  <c r="I207" i="1"/>
  <c r="I211" i="1"/>
  <c r="I215" i="1"/>
  <c r="I205" i="1"/>
  <c r="G205" i="1"/>
  <c r="I209" i="1"/>
  <c r="I213" i="1"/>
  <c r="I217" i="1"/>
  <c r="I221" i="1"/>
  <c r="G207" i="1"/>
  <c r="G211" i="1"/>
  <c r="G215" i="1"/>
  <c r="G219" i="1"/>
  <c r="H222" i="1"/>
  <c r="H208" i="1"/>
  <c r="H212" i="1"/>
  <c r="H216" i="1"/>
  <c r="H220" i="1"/>
  <c r="G206" i="1"/>
  <c r="H207" i="1"/>
  <c r="I208" i="1"/>
  <c r="G210" i="1"/>
  <c r="H211" i="1"/>
  <c r="I212" i="1"/>
  <c r="G214" i="1"/>
  <c r="H215" i="1"/>
  <c r="I216" i="1"/>
  <c r="G218" i="1"/>
  <c r="H219" i="1"/>
  <c r="I220" i="1"/>
  <c r="G222" i="1"/>
  <c r="H206" i="1"/>
  <c r="H210" i="1"/>
  <c r="H214" i="1"/>
  <c r="H218" i="1"/>
  <c r="H205" i="1"/>
  <c r="I206" i="1"/>
  <c r="G208" i="1"/>
  <c r="H209" i="1"/>
  <c r="I210" i="1"/>
  <c r="G212" i="1"/>
  <c r="H213" i="1"/>
  <c r="I214" i="1"/>
  <c r="G216" i="1"/>
  <c r="H217" i="1"/>
  <c r="I218" i="1"/>
  <c r="D143" i="1"/>
  <c r="D173" i="1"/>
  <c r="D157" i="1"/>
  <c r="D174" i="1"/>
  <c r="D145" i="1"/>
  <c r="D158" i="1"/>
  <c r="D171" i="1"/>
  <c r="D175" i="1"/>
  <c r="D156" i="1"/>
  <c r="D160" i="1"/>
  <c r="F22" i="4"/>
  <c r="J14" i="5"/>
  <c r="J23" i="5" s="1"/>
  <c r="E22" i="4"/>
  <c r="D22" i="4"/>
  <c r="D85" i="1" l="1"/>
  <c r="F49" i="4"/>
  <c r="H223" i="1"/>
  <c r="D40" i="4"/>
  <c r="D53" i="1"/>
  <c r="I38" i="4"/>
  <c r="H38" i="4"/>
  <c r="K18" i="5"/>
  <c r="Q18" i="5" s="1"/>
  <c r="D192" i="1"/>
  <c r="G223" i="1"/>
  <c r="F23" i="5"/>
  <c r="K16" i="5"/>
  <c r="Q16" i="5" s="1"/>
  <c r="D176" i="1"/>
  <c r="D161" i="1"/>
  <c r="I223" i="1"/>
  <c r="E116" i="1"/>
  <c r="E115" i="1"/>
  <c r="E118" i="1"/>
  <c r="D146" i="1"/>
  <c r="K14" i="5"/>
  <c r="G42" i="4" l="1"/>
  <c r="F42" i="4"/>
  <c r="E119" i="1"/>
  <c r="J38" i="4"/>
  <c r="E42" i="4"/>
  <c r="K23" i="5"/>
</calcChain>
</file>

<file path=xl/comments1.xml><?xml version="1.0" encoding="utf-8"?>
<comments xmlns="http://schemas.openxmlformats.org/spreadsheetml/2006/main">
  <authors>
    <author>tc={D02334DA-44A6-40AC-9FCC-DC91320A78CD}</author>
    <author>tc={E7961D5E-2E6D-4A8A-A7B4-A22A6A723941}</author>
  </authors>
  <commentList>
    <comment ref="C6" authorId="0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Estos datos fueron extraidos de los informes trimestrales, en la parte de los Anexos.</t>
        </r>
      </text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Estos datos fueron extraidos de los informes trimestrales, en la parte de Anexos.</t>
        </r>
      </text>
    </comment>
  </commentList>
</comments>
</file>

<file path=xl/sharedStrings.xml><?xml version="1.0" encoding="utf-8"?>
<sst xmlns="http://schemas.openxmlformats.org/spreadsheetml/2006/main" count="531" uniqueCount="252">
  <si>
    <t>Modalidad</t>
  </si>
  <si>
    <t>Docentes Beneficiados</t>
  </si>
  <si>
    <t>Diplomados</t>
  </si>
  <si>
    <t>Talleres, congresos, cursos y seminarios</t>
  </si>
  <si>
    <t>Total</t>
  </si>
  <si>
    <r>
      <t>II</t>
    </r>
    <r>
      <rPr>
        <b/>
        <sz val="16"/>
        <rFont val="Calibri Light"/>
        <family val="2"/>
      </rPr>
      <t xml:space="preserve">.  Formación Continua: </t>
    </r>
  </si>
  <si>
    <r>
      <t>I</t>
    </r>
    <r>
      <rPr>
        <b/>
        <sz val="16"/>
        <rFont val="Calibri Light"/>
        <family val="2"/>
      </rPr>
      <t xml:space="preserve">. Formación Inicial: </t>
    </r>
  </si>
  <si>
    <t>Licenciaturas</t>
  </si>
  <si>
    <t>Áreas Formativas</t>
  </si>
  <si>
    <t>Matemática</t>
  </si>
  <si>
    <r>
      <t>III.</t>
    </r>
    <r>
      <rPr>
        <b/>
        <sz val="16"/>
        <rFont val="Calibri Light"/>
        <family val="2"/>
      </rPr>
      <t xml:space="preserve">   Posgrado.</t>
    </r>
  </si>
  <si>
    <t>Maestrías</t>
  </si>
  <si>
    <t>Doctorados</t>
  </si>
  <si>
    <t>Departamento</t>
  </si>
  <si>
    <t>Formación Inicial</t>
  </si>
  <si>
    <t>Formación Continua</t>
  </si>
  <si>
    <t>Diplomados, Talleres, Congresos, Cursos y Seminarios.</t>
  </si>
  <si>
    <t>Posgrado</t>
  </si>
  <si>
    <t xml:space="preserve">Total </t>
  </si>
  <si>
    <t xml:space="preserve">Docentes </t>
  </si>
  <si>
    <t>Capacitados y Graduados</t>
  </si>
  <si>
    <t>Licenciatura</t>
  </si>
  <si>
    <r>
      <t xml:space="preserve">Diplomados, </t>
    </r>
    <r>
      <rPr>
        <sz val="12"/>
        <color theme="1"/>
        <rFont val="Calibri"/>
        <family val="2"/>
        <scheme val="minor"/>
      </rPr>
      <t>talleres, congresos, cursos y seminarios.</t>
    </r>
  </si>
  <si>
    <t>INAFOCAM</t>
  </si>
  <si>
    <t>Formación Continua Talleres, Cursos y otros</t>
  </si>
  <si>
    <t>Programas</t>
  </si>
  <si>
    <t>Becarios</t>
  </si>
  <si>
    <t>Total de Programas y Becas para docentes en servicio</t>
  </si>
  <si>
    <t>Total general</t>
  </si>
  <si>
    <t>Ene./Marz.</t>
  </si>
  <si>
    <t>Abr./Jun.</t>
  </si>
  <si>
    <t>Jul./Sept.</t>
  </si>
  <si>
    <t>Oct./Dic.</t>
  </si>
  <si>
    <t>---</t>
  </si>
  <si>
    <t>Especialidades</t>
  </si>
  <si>
    <t>Agto.- Dic. 2020</t>
  </si>
  <si>
    <t>% Docentes Beneficiados</t>
  </si>
  <si>
    <t xml:space="preserve">% Docentes </t>
  </si>
  <si>
    <t xml:space="preserve">% </t>
  </si>
  <si>
    <r>
      <t>V.</t>
    </r>
    <r>
      <rPr>
        <b/>
        <sz val="16"/>
        <rFont val="Calibri Light"/>
        <family val="2"/>
      </rPr>
      <t xml:space="preserve"> Programas de Formación Inicial, Formación Continua y Posgrado Concluidos</t>
    </r>
  </si>
  <si>
    <t xml:space="preserve">TOTAL </t>
  </si>
  <si>
    <t>M O D A L I D A D E S</t>
  </si>
  <si>
    <t>Áreas Curriculares</t>
  </si>
  <si>
    <r>
      <t>Anexo No.1</t>
    </r>
    <r>
      <rPr>
        <b/>
        <sz val="12"/>
        <rFont val="Calibri"/>
        <family val="2"/>
      </rPr>
      <t xml:space="preserve">   </t>
    </r>
    <r>
      <rPr>
        <b/>
        <sz val="12"/>
        <rFont val="Calibri Light"/>
        <family val="2"/>
      </rPr>
      <t>Relación de Programas Formativos por Áreas Curriculares</t>
    </r>
  </si>
  <si>
    <t>Talleres, Congresos, Cursos y Seminarios</t>
  </si>
  <si>
    <t>Modalidades</t>
  </si>
  <si>
    <t>--- </t>
  </si>
  <si>
    <t>Metas del periodo 2021-2024</t>
  </si>
  <si>
    <t>Becas Otorgadas por Año</t>
  </si>
  <si>
    <t>% Logrado vs Meta</t>
  </si>
  <si>
    <t>Total general de Becas Otorgadas</t>
  </si>
  <si>
    <t>Becas Otorgadas</t>
  </si>
  <si>
    <t>Eje</t>
  </si>
  <si>
    <t>Becas Otorgadas - Formación Inicial</t>
  </si>
  <si>
    <t>Becas Otorgadas - Posgrado</t>
  </si>
  <si>
    <t>Metropolitana</t>
  </si>
  <si>
    <t>Sur</t>
  </si>
  <si>
    <t>Este</t>
  </si>
  <si>
    <t>Norte</t>
  </si>
  <si>
    <t>Nordeste</t>
  </si>
  <si>
    <t>% Docentes-Becas Otorgadas</t>
  </si>
  <si>
    <t>Inicial</t>
  </si>
  <si>
    <t>Continua</t>
  </si>
  <si>
    <t>01 BARAHONA</t>
  </si>
  <si>
    <t>02 SAN JUAN DE LA MAGUANA</t>
  </si>
  <si>
    <t>03 AZUA</t>
  </si>
  <si>
    <t>04 SAN CRISTOBAL</t>
  </si>
  <si>
    <t>05 SAN PEDRO DE MACORIS</t>
  </si>
  <si>
    <t>06 LA VEGA</t>
  </si>
  <si>
    <t>07 SAN FRANCISCO DE MACORIS</t>
  </si>
  <si>
    <t>08 SANTIAGO</t>
  </si>
  <si>
    <t>09 MAO</t>
  </si>
  <si>
    <t>10 SANTO DOMINGO</t>
  </si>
  <si>
    <t>11 PUERTO PLATA</t>
  </si>
  <si>
    <t>12 HIGUEY</t>
  </si>
  <si>
    <t>13 MONTE CRISTI</t>
  </si>
  <si>
    <t>14 NAGUA</t>
  </si>
  <si>
    <t>15 SANTO DOMINGO</t>
  </si>
  <si>
    <t>16 COTUI</t>
  </si>
  <si>
    <t>17 MONTE PLATA</t>
  </si>
  <si>
    <t>18 BAHORUCO</t>
  </si>
  <si>
    <t>Regional</t>
  </si>
  <si>
    <t>Formación Inicial - Licenciaturas</t>
  </si>
  <si>
    <t>Formación Cont.- Diplomados</t>
  </si>
  <si>
    <t>Formación Cont.- Talleres, congresos, cursos y seminarios</t>
  </si>
  <si>
    <t>Posgrado - Especialidades</t>
  </si>
  <si>
    <t>Posgrado - Maestrías</t>
  </si>
  <si>
    <t>Posgrado - Doctorados</t>
  </si>
  <si>
    <t>Inglés</t>
  </si>
  <si>
    <t xml:space="preserve">Becas Otorgadas por Programa </t>
  </si>
  <si>
    <t>Programa Formación Inicial</t>
  </si>
  <si>
    <t>Diplomados y Talleres, congresos, cursos y seminarios</t>
  </si>
  <si>
    <t>POSGRADO</t>
  </si>
  <si>
    <t>DIPLOMADOS Y TALLERES</t>
  </si>
  <si>
    <t>TOTAL DIPLOMADOS Y TALLERES</t>
  </si>
  <si>
    <t>TOTAL POSGRADO</t>
  </si>
  <si>
    <t>INICIAL</t>
  </si>
  <si>
    <t>Fuente: Departamento de Planificación y Desarrollo</t>
  </si>
  <si>
    <t xml:space="preserve"> Becas Otorgadas</t>
  </si>
  <si>
    <t>META</t>
  </si>
  <si>
    <t>Meta</t>
  </si>
  <si>
    <t>Tabla 1.</t>
  </si>
  <si>
    <t>Tabla 2.</t>
  </si>
  <si>
    <t>Tabla 4.</t>
  </si>
  <si>
    <t>Tabla 5.</t>
  </si>
  <si>
    <t>Tabla 6.</t>
  </si>
  <si>
    <t>Tabla 7.</t>
  </si>
  <si>
    <t>Tabla 10.</t>
  </si>
  <si>
    <t>Tabla 11.</t>
  </si>
  <si>
    <t xml:space="preserve">Total Becas Otorgadas </t>
  </si>
  <si>
    <t>Becas Otorgadas - Formación Continua</t>
  </si>
  <si>
    <t>Tabla 19</t>
  </si>
  <si>
    <t>Tabla 18</t>
  </si>
  <si>
    <t>Ener- Dic 2021</t>
  </si>
  <si>
    <t>Docentes capacitados y graduados</t>
  </si>
  <si>
    <t>1er trimestre</t>
  </si>
  <si>
    <t>2do trimestre</t>
  </si>
  <si>
    <t>3er trimestre</t>
  </si>
  <si>
    <t>4to trimestre</t>
  </si>
  <si>
    <t>%</t>
  </si>
  <si>
    <t>Verificación total Programas Formativos, por departamento y trimestre del año 2021.</t>
  </si>
  <si>
    <t>Talleres, congresos, cursos y seminarios.</t>
  </si>
  <si>
    <t>EFFCE</t>
  </si>
  <si>
    <t xml:space="preserve">Maestrías </t>
  </si>
  <si>
    <t>Verificación total DOCENTES BENEFICIADOS Programas Formativos, por departamento y trimestre del año 2021.</t>
  </si>
  <si>
    <t>Regionales</t>
  </si>
  <si>
    <t>Tabla 3.</t>
  </si>
  <si>
    <t>Tabla 12.</t>
  </si>
  <si>
    <t>Tabla 12.1.</t>
  </si>
  <si>
    <t>Tabla 12.2.</t>
  </si>
  <si>
    <t>Tabla 12.3.</t>
  </si>
  <si>
    <t>Tabla 13.</t>
  </si>
  <si>
    <t>Beneficiados</t>
  </si>
  <si>
    <t>Instituto Nacional de Formación y Capacitación del Magisterio</t>
  </si>
  <si>
    <t>Total de Becas Otorgadas por Modalidad</t>
  </si>
  <si>
    <t>Logros del trimestre por modalidad, meta establecida y total de beneficiados</t>
  </si>
  <si>
    <r>
      <t>VI</t>
    </r>
    <r>
      <rPr>
        <b/>
        <sz val="16"/>
        <rFont val="Calibri Light"/>
        <family val="2"/>
      </rPr>
      <t xml:space="preserve"> Becas Otorgadas por Eje y Modalidad (Inicial, Continua y Posgrado)</t>
    </r>
  </si>
  <si>
    <r>
      <t>VII</t>
    </r>
    <r>
      <rPr>
        <b/>
        <sz val="16"/>
        <rFont val="Calibri Light"/>
        <family val="2"/>
      </rPr>
      <t xml:space="preserve"> Becas Otorgadas por Regional y Modalidad (Inicial, Continua y Posgrado)</t>
    </r>
  </si>
  <si>
    <r>
      <t>IV</t>
    </r>
    <r>
      <rPr>
        <b/>
        <sz val="16"/>
        <rFont val="Calibri Light"/>
        <family val="2"/>
      </rPr>
      <t xml:space="preserve"> Formación Inicial, Formación Continua y Posgrado</t>
    </r>
  </si>
  <si>
    <t>Educación Física</t>
  </si>
  <si>
    <t>Docentes beneficiados</t>
  </si>
  <si>
    <t>Total de beneficiados</t>
  </si>
  <si>
    <t>Educación Inicial</t>
  </si>
  <si>
    <t>Nota: Meta de Formación Continua fue modificada (de 204,416  a 178,424)</t>
  </si>
  <si>
    <t>Becas otorgadas</t>
  </si>
  <si>
    <t>Licenciatura en Matemática orientada a la Educación Secundaria</t>
  </si>
  <si>
    <t>Licenciatura en Educación Física</t>
  </si>
  <si>
    <t>Total por</t>
  </si>
  <si>
    <t>-</t>
  </si>
  <si>
    <t xml:space="preserve">Resumen Estadístico
Formación y Desarrollo Profesional de Docentes
Enero-marzo 2023
</t>
  </si>
  <si>
    <t>1.1 Beneficiarios en apertura de programas, período enero-marzo 2023.</t>
  </si>
  <si>
    <t>1.1.2  Distribución de bachilleres becados en el programa de licenciaturas del Departamento de Formación Inicial por área formativa, enero-marzo 2023.</t>
  </si>
  <si>
    <t>Ciecias Sociales</t>
  </si>
  <si>
    <t>2.1 Beneficiarios en aperturas de programas del período enero-marzo 2023.</t>
  </si>
  <si>
    <t>2.1.1 Total docentes becados vs meta enero-marzo 2023.</t>
  </si>
  <si>
    <t>Programa Construyendo la Base de los Aprendizajes (CON BASE)</t>
  </si>
  <si>
    <t>2.1.2 Total docentes becados por modalidad (diplomados, talleres, congresos, cursos y seminarios), enero-marzo 2023.</t>
  </si>
  <si>
    <t xml:space="preserve">Programa Construyendo la Base </t>
  </si>
  <si>
    <t>2.2 Diplomados y talleres por áreas curriculares, periodo enero-marzo 2023.</t>
  </si>
  <si>
    <t>2.2.1  Total docentes becados en  diplomados según área formativa, enero-marzo 2023.</t>
  </si>
  <si>
    <t>Ciudadanía y Ética del Docente</t>
  </si>
  <si>
    <t>Formación Integral Humana y Religiosa</t>
  </si>
  <si>
    <t>Programa de selección, formación y acompañamiento de tutores, para la inducción a docentes de nuevo ingreso del sistema educativo público preuniversitario</t>
  </si>
  <si>
    <t>Programa de selección, formación y acompañamiento de tutores,</t>
  </si>
  <si>
    <t>2.2.2  Total becas otorgadas por área formativa (talleres, congresos, cursos y seminarios), periodo enero-marzo 2023.</t>
  </si>
  <si>
    <t>Congreso Internacional Pedagogía</t>
  </si>
  <si>
    <t>Formas Creativas y Gamificadas de la Educación Online</t>
  </si>
  <si>
    <t>Educación Medio Ambiental en los Centros Educativos</t>
  </si>
  <si>
    <t>Seminario "Semana de la Geografía 2023</t>
  </si>
  <si>
    <t>"VI Seminario Internacional en el Marco de la Propuesta Socioeducativa de la Institución Teresiana (PSE)"</t>
  </si>
  <si>
    <t>Congreso Vigésima Reunión Dominicana de Matemática Educativa (REDOME 20)</t>
  </si>
  <si>
    <t>Educación Inclusiva y Atención a la Diversidad</t>
  </si>
  <si>
    <r>
      <t xml:space="preserve"> </t>
    </r>
    <r>
      <rPr>
        <b/>
        <sz val="13"/>
        <rFont val="Calibri Light"/>
        <family val="2"/>
      </rPr>
      <t>3.1 Beneficiarios en doctorados.</t>
    </r>
  </si>
  <si>
    <t>3.1.1 Total docentes becados en posgrado según modalidad, enero-marzo 2023.</t>
  </si>
  <si>
    <t>Tabla No.4.1 Total becas otorgadas en programas formativos por departamento, enero-marzo 2023.</t>
  </si>
  <si>
    <t>doctorados</t>
  </si>
  <si>
    <t>Tabla No.6.1: Total becas otorgadas por eje geográfico, enero-marzo 2023.</t>
  </si>
  <si>
    <t>Tabla No. 6.2 Docentes becados en el programa de formación inicial, por eje geográfico, enero-marzo 2023.</t>
  </si>
  <si>
    <t>Tabla No.6.3 Docentes becados en el programa de formación continua, por eje geográfico,enero-marzo 2023.</t>
  </si>
  <si>
    <t>Tabla No.6.4 Docentes becados en programa de posgrado, por eje geográfico, enero-marzo 2023.</t>
  </si>
  <si>
    <t>Tabla No.7.1 Total docentes becados por regional y modalidad, enero-marzo 2023.</t>
  </si>
  <si>
    <t>Verificación total DOCENTES BENEFICIADOS Programas Formativos, por departamento y trimestre del año 2023.</t>
  </si>
  <si>
    <t>Universidad</t>
  </si>
  <si>
    <t>Licenciatura en Ciencias Sociales orientada a la Educación Secundaria</t>
  </si>
  <si>
    <t>Universidad Instituto Tecnológica de Santo Domingo (INTEC).</t>
  </si>
  <si>
    <t xml:space="preserve"> UTECO,  UCATECI &amp; UNEV</t>
  </si>
  <si>
    <t>Licenciatura en Educación Inicial</t>
  </si>
  <si>
    <t xml:space="preserve">Universidad Católica de Santo Domingo (UCSD) </t>
  </si>
  <si>
    <t>Licenciatura en inglés orientada a la Enseñanza</t>
  </si>
  <si>
    <t>UNICDA &amp; UNAPEC</t>
  </si>
  <si>
    <t>UNPHU, UCATEBA &amp; UCNE</t>
  </si>
  <si>
    <t>Total, Licenciaturas</t>
  </si>
  <si>
    <t>Diplomado: Ciudadanía y Ética del Docente</t>
  </si>
  <si>
    <t xml:space="preserve">Monte Plata (17).  </t>
  </si>
  <si>
    <t xml:space="preserve">Uglobal Dominicana. </t>
  </si>
  <si>
    <t xml:space="preserve">Diplomado: Formación Integral Humana y Religiosa </t>
  </si>
  <si>
    <t xml:space="preserve">San Pedro de Macorís (05). </t>
  </si>
  <si>
    <t>Universidad Católica de Santo Domingo (UCSD).</t>
  </si>
  <si>
    <t>Nivel nacional</t>
  </si>
  <si>
    <t xml:space="preserve">(MINERD, Resolución 11-2022 Artículo 2) e Instituto 512 con el aval de la Fundación Inicia Educación. </t>
  </si>
  <si>
    <t>Total, Diplomados</t>
  </si>
  <si>
    <t xml:space="preserve"> Programa Construyendo la Base de los Aprendizajes (CON BASE)-Formación Situada Centrada en los Aprendizajes</t>
  </si>
  <si>
    <t xml:space="preserve">Fondo de las naciones Unidas para la Infancia (UNICEF) según acuerdos MINERD-INAFOCAM. </t>
  </si>
  <si>
    <t>Total, Programa Construyendo la Base de los Aprendizajes (CON BASE)</t>
  </si>
  <si>
    <t xml:space="preserve">Congreso Internacional Pedagogía 2023 dirigido a 36 docentes: 33 del MINERD y 3 del INAFOCAM. </t>
  </si>
  <si>
    <t xml:space="preserve">Ministerio de Educación de la República de Cuba. </t>
  </si>
  <si>
    <t>Taller Formas Creativas y Gamificadas de la Educación Online</t>
  </si>
  <si>
    <t xml:space="preserve">Barahona (01). </t>
  </si>
  <si>
    <t xml:space="preserve">Centro de Altos Estudios, JCP, SRL. </t>
  </si>
  <si>
    <t>Taller Educación Medio Ambiental en los Centros Educativos</t>
  </si>
  <si>
    <t xml:space="preserve">San Pedro de Macorís (05), Santo Domingo (10 y 15). </t>
  </si>
  <si>
    <t>Consejo de Desarrollo Económico y Social de Santo Domingo (CODESSD)</t>
  </si>
  <si>
    <t>Taller Educación Inclusiva y Atención a la Diversidad</t>
  </si>
  <si>
    <t>nivel nacional.</t>
  </si>
  <si>
    <t xml:space="preserve">Institución Formadora Instituto Fundación Patria. </t>
  </si>
  <si>
    <t xml:space="preserve">Seminario "Semana de la Geografía 2023: “Juventud, un desafío y esperanza para proteger el planeta” </t>
  </si>
  <si>
    <t>nivel nacional</t>
  </si>
  <si>
    <t xml:space="preserve"> Editora Listín Diario S.A. </t>
  </si>
  <si>
    <t xml:space="preserve">Santo Domingo (15).  </t>
  </si>
  <si>
    <t xml:space="preserve">Instituto Superior de Estudios Educativos Pedro Poveda (ISESP). </t>
  </si>
  <si>
    <t xml:space="preserve">San Cristóbal (04), Santo Domingo (10 y 15) y  Monte Plata (17). </t>
  </si>
  <si>
    <t>Comité Latinoamericano de Matemática Educativa, Capítulo Dominicano (CLAMED).</t>
  </si>
  <si>
    <t>Total, Talleres, Congresos, Cursos y Seminarios</t>
  </si>
  <si>
    <t>Doctorado Ciencias de la Educación</t>
  </si>
  <si>
    <t xml:space="preserve">Barahona (01), San Juan de la Maguana (02), Azua (03), San Cristóbal (04), San Pedro de Macorís (05), Santo Domingo (10 y 15), Higüey (12), Monte Plata (17) y Neyba (18). </t>
  </si>
  <si>
    <t>UNCNE, UASD Y Utesur.</t>
  </si>
  <si>
    <t>Total, Doctorados</t>
  </si>
  <si>
    <t>Total general de becas otorgadas</t>
  </si>
  <si>
    <t>Becas otorgadas 2023</t>
  </si>
  <si>
    <t>% Becas otorgadas 2023</t>
  </si>
  <si>
    <t>Enero-Dic 2022</t>
  </si>
  <si>
    <t>Enero-Mar 2023</t>
  </si>
  <si>
    <t xml:space="preserve">Especialidades, Maestrías </t>
  </si>
  <si>
    <t>Tabla No.5.1 Total docentes becados que concluyeron programas formativos, por departamento, D127:F131enero-marzo 2023.</t>
  </si>
  <si>
    <t>Logrado 1er Trimestre 2023</t>
  </si>
  <si>
    <t>Meta del Trimestre 2023</t>
  </si>
  <si>
    <t>% Logrado vs Meta, 2023</t>
  </si>
  <si>
    <t>Acumulado por trimestre, año 2023</t>
  </si>
  <si>
    <t>Anexo No.3   Datos Acumulados por trimestre, año 2023</t>
  </si>
  <si>
    <t xml:space="preserve">Congreso Internacional Pedagogía </t>
  </si>
  <si>
    <t>Formas Creativas y Gamificadas</t>
  </si>
  <si>
    <t xml:space="preserve"> "Semana de la Geografía 2023: “Juventud, un desafío y esperanza para proteger el planeta” </t>
  </si>
  <si>
    <t>el Marco de la Propuesta Socioeducativa de la Institución Teresiana (PSE)"</t>
  </si>
  <si>
    <t>Vigésima Reunión Dominicana de Matemática Educativa (REDOME 20)</t>
  </si>
  <si>
    <t xml:space="preserve"> PERIODO ENERO-MARZO,  AÑO 2023</t>
  </si>
  <si>
    <t>Trimestre enero-marzo 2023</t>
  </si>
  <si>
    <t>Logrado 3er Trimestre 2023</t>
  </si>
  <si>
    <t>Comparativo de metas 2021-2024 y el acumulado por año: 2020, 2021, 2022 y 2023</t>
  </si>
  <si>
    <t>Anexo No.4     Datos Acumulados durante el periodo Agosto 2020 – Marzo 2023</t>
  </si>
  <si>
    <t>Meta 2023</t>
  </si>
  <si>
    <t xml:space="preserve">"INAFOCAM
     RELACIÓN DE LA FORMACIÓN PEDAGÓGICA TRANSVERSAL OFERTADOS A DOCENTES EN SERVICIO
PERIODO ENERO - MARZO, AÑO 2023"   
</t>
  </si>
  <si>
    <r>
      <t>Tabla No.5.1 Total Docentes Becados que</t>
    </r>
    <r>
      <rPr>
        <b/>
        <i/>
        <sz val="12"/>
        <color rgb="FFFF0000"/>
        <rFont val="Calibri Light"/>
        <family val="2"/>
      </rPr>
      <t xml:space="preserve"> concluyeron</t>
    </r>
    <r>
      <rPr>
        <b/>
        <i/>
        <sz val="12"/>
        <rFont val="Calibri Light"/>
        <family val="2"/>
      </rPr>
      <t xml:space="preserve"> Programas Formativos, por departamento, período enenro-marzo 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</si>
</sst>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_ ;\-0\ "/>
    <numFmt numFmtId="167" formatCode="0.0%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lgerian"/>
      <family val="5"/>
    </font>
    <font>
      <b/>
      <sz val="16"/>
      <name val="Calibri Light"/>
      <family val="2"/>
    </font>
    <font>
      <b/>
      <sz val="13"/>
      <name val="Calibri Light"/>
      <family val="2"/>
    </font>
    <font>
      <sz val="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name val="Calibri Light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name val="Calibri Light"/>
      <family val="2"/>
    </font>
    <font>
      <sz val="3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 Light"/>
      <family val="2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name val="Calibri Light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rgb="FFFF0000"/>
      <name val="Calibri Light"/>
      <family val="2"/>
    </font>
    <font>
      <i/>
      <sz val="12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767171"/>
      <name val="Times New Roman"/>
      <family val="1"/>
    </font>
    <font>
      <sz val="12"/>
      <color rgb="FF76717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B6E1E7"/>
        <bgColor indexed="64"/>
      </patternFill>
    </fill>
    <fill>
      <patternFill patternType="solid">
        <fgColor rgb="FFC1EDFC"/>
        <bgColor indexed="64"/>
      </patternFill>
    </fill>
    <fill>
      <patternFill patternType="solid">
        <fgColor rgb="FFB3CCFF"/>
        <bgColor indexed="64"/>
      </patternFill>
    </fill>
    <fill>
      <patternFill patternType="solid">
        <fgColor rgb="FFC0CF3A"/>
        <bgColor indexed="64"/>
      </patternFill>
    </fill>
    <fill>
      <patternFill patternType="solid">
        <fgColor rgb="FFFAFD7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1848"/>
        <bgColor indexed="64"/>
      </patternFill>
    </fill>
    <fill>
      <patternFill patternType="solid">
        <fgColor theme="7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rgb="FF5B9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5B9BD5"/>
      </left>
      <right style="medium">
        <color indexed="64"/>
      </right>
      <top style="medium">
        <color indexed="64"/>
      </top>
      <bottom/>
      <diagonal/>
    </border>
    <border>
      <left style="medium">
        <color rgb="FF5B9BD5"/>
      </left>
      <right style="medium">
        <color indexed="64"/>
      </right>
      <top/>
      <bottom style="medium">
        <color rgb="FF5B9BD5"/>
      </bottom>
      <diagonal/>
    </border>
    <border>
      <left style="thin">
        <color rgb="FF00B0F0"/>
      </left>
      <right style="medium">
        <color rgb="FF5B9BD5"/>
      </right>
      <top style="medium">
        <color rgb="FF5B9BD5"/>
      </top>
      <bottom/>
      <diagonal/>
    </border>
    <border>
      <left style="thin">
        <color rgb="FF00B0F0"/>
      </left>
      <right style="medium">
        <color rgb="FF5B9BD5"/>
      </right>
      <top/>
      <bottom style="medium">
        <color rgb="FF5B9BD5"/>
      </bottom>
      <diagonal/>
    </border>
    <border>
      <left/>
      <right style="thin">
        <color rgb="FF00B0F0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thin">
        <color rgb="FF00B0F0"/>
      </right>
      <top style="medium">
        <color rgb="FF5B9BD5"/>
      </top>
      <bottom style="medium">
        <color rgb="FF5B9BD5"/>
      </bottom>
      <diagonal/>
    </border>
    <border>
      <left style="thin">
        <color rgb="FF00B0F0"/>
      </left>
      <right style="thin">
        <color rgb="FF00B0F0"/>
      </right>
      <top style="medium">
        <color rgb="FF5B9BD5"/>
      </top>
      <bottom style="medium">
        <color rgb="FF5B9BD5"/>
      </bottom>
      <diagonal/>
    </border>
    <border>
      <left style="thin">
        <color rgb="FF00B0F0"/>
      </left>
      <right style="thin">
        <color rgb="FF00B0F0"/>
      </right>
      <top/>
      <bottom style="medium">
        <color rgb="FF5B9BD5"/>
      </bottom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5B9BD5"/>
      </right>
      <top style="medium">
        <color indexed="64"/>
      </top>
      <bottom/>
      <diagonal/>
    </border>
    <border>
      <left/>
      <right style="medium">
        <color rgb="FF5B9BD5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B0F0"/>
      </right>
      <top style="medium">
        <color indexed="64"/>
      </top>
      <bottom/>
      <diagonal/>
    </border>
    <border>
      <left style="thin">
        <color rgb="FF00B0F0"/>
      </left>
      <right/>
      <top style="medium">
        <color indexed="64"/>
      </top>
      <bottom/>
      <diagonal/>
    </border>
    <border>
      <left style="thin">
        <color rgb="FF00B0F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5B9BD5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3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4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8" fillId="0" borderId="0" xfId="0" applyFont="1"/>
    <xf numFmtId="0" fontId="3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32" fillId="3" borderId="22" xfId="0" applyFont="1" applyFill="1" applyBorder="1" applyAlignment="1">
      <alignment vertical="center" wrapText="1"/>
    </xf>
    <xf numFmtId="3" fontId="32" fillId="3" borderId="22" xfId="0" applyNumberFormat="1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vertical="center"/>
    </xf>
    <xf numFmtId="0" fontId="32" fillId="3" borderId="22" xfId="0" applyFont="1" applyFill="1" applyBorder="1" applyAlignment="1">
      <alignment horizontal="center" vertical="center" wrapText="1"/>
    </xf>
    <xf numFmtId="3" fontId="32" fillId="3" borderId="22" xfId="0" applyNumberFormat="1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/>
    </xf>
    <xf numFmtId="166" fontId="32" fillId="3" borderId="22" xfId="1" applyNumberFormat="1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vertical="center"/>
    </xf>
    <xf numFmtId="0" fontId="32" fillId="2" borderId="19" xfId="0" applyFont="1" applyFill="1" applyBorder="1" applyAlignment="1">
      <alignment horizontal="left" vertical="center"/>
    </xf>
    <xf numFmtId="0" fontId="32" fillId="2" borderId="19" xfId="0" applyFont="1" applyFill="1" applyBorder="1" applyAlignment="1">
      <alignment horizontal="left" vertical="center" wrapText="1"/>
    </xf>
    <xf numFmtId="0" fontId="26" fillId="0" borderId="19" xfId="0" applyFont="1" applyBorder="1" applyAlignment="1">
      <alignment horizontal="right" vertical="center"/>
    </xf>
    <xf numFmtId="0" fontId="32" fillId="2" borderId="23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9" fontId="32" fillId="3" borderId="22" xfId="2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3" fontId="4" fillId="2" borderId="23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0" fontId="32" fillId="3" borderId="23" xfId="0" applyFont="1" applyFill="1" applyBorder="1" applyAlignment="1">
      <alignment vertical="center" wrapText="1"/>
    </xf>
    <xf numFmtId="0" fontId="32" fillId="3" borderId="2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9" fontId="0" fillId="0" borderId="35" xfId="0" applyNumberFormat="1" applyBorder="1"/>
    <xf numFmtId="0" fontId="29" fillId="0" borderId="0" xfId="0" applyFont="1"/>
    <xf numFmtId="0" fontId="35" fillId="0" borderId="4" xfId="0" applyFont="1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18" fillId="0" borderId="10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0" borderId="40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3" fontId="0" fillId="0" borderId="0" xfId="0" applyNumberFormat="1"/>
    <xf numFmtId="0" fontId="2" fillId="0" borderId="45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3" fontId="32" fillId="2" borderId="22" xfId="0" applyNumberFormat="1" applyFont="1" applyFill="1" applyBorder="1" applyAlignment="1">
      <alignment horizontal="center" vertical="center"/>
    </xf>
    <xf numFmtId="3" fontId="31" fillId="7" borderId="0" xfId="0" applyNumberFormat="1" applyFont="1" applyFill="1"/>
    <xf numFmtId="9" fontId="2" fillId="0" borderId="51" xfId="2" applyFont="1" applyBorder="1" applyAlignment="1">
      <alignment horizontal="center"/>
    </xf>
    <xf numFmtId="9" fontId="2" fillId="0" borderId="52" xfId="2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165" fontId="0" fillId="0" borderId="0" xfId="0" applyNumberFormat="1"/>
    <xf numFmtId="167" fontId="4" fillId="0" borderId="22" xfId="2" applyNumberFormat="1" applyFont="1" applyBorder="1" applyAlignment="1">
      <alignment horizontal="center" vertical="center" wrapText="1"/>
    </xf>
    <xf numFmtId="9" fontId="0" fillId="0" borderId="0" xfId="2" applyFont="1"/>
    <xf numFmtId="9" fontId="2" fillId="2" borderId="4" xfId="2" applyFont="1" applyFill="1" applyBorder="1" applyAlignment="1">
      <alignment horizontal="center" vertical="center" wrapText="1"/>
    </xf>
    <xf numFmtId="9" fontId="0" fillId="0" borderId="4" xfId="2" applyFont="1" applyFill="1" applyBorder="1" applyAlignment="1">
      <alignment horizontal="center" vertical="center" wrapText="1"/>
    </xf>
    <xf numFmtId="9" fontId="2" fillId="2" borderId="3" xfId="2" applyFont="1" applyFill="1" applyBorder="1" applyAlignment="1">
      <alignment horizontal="center" vertical="center" wrapText="1"/>
    </xf>
    <xf numFmtId="9" fontId="0" fillId="0" borderId="0" xfId="2" applyFont="1" applyAlignment="1">
      <alignment horizontal="center"/>
    </xf>
    <xf numFmtId="0" fontId="39" fillId="5" borderId="12" xfId="0" applyFont="1" applyFill="1" applyBorder="1" applyAlignment="1">
      <alignment horizontal="center" vertical="center" wrapText="1"/>
    </xf>
    <xf numFmtId="0" fontId="39" fillId="5" borderId="11" xfId="0" applyFont="1" applyFill="1" applyBorder="1" applyAlignment="1">
      <alignment horizontal="center" vertical="center" wrapText="1"/>
    </xf>
    <xf numFmtId="0" fontId="39" fillId="5" borderId="4" xfId="0" applyFont="1" applyFill="1" applyBorder="1" applyAlignment="1">
      <alignment horizontal="center" vertical="center" wrapText="1"/>
    </xf>
    <xf numFmtId="0" fontId="39" fillId="5" borderId="14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39" fillId="6" borderId="14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 wrapText="1"/>
    </xf>
    <xf numFmtId="0" fontId="40" fillId="3" borderId="22" xfId="0" applyFont="1" applyFill="1" applyBorder="1" applyAlignment="1">
      <alignment vertical="center" wrapText="1"/>
    </xf>
    <xf numFmtId="0" fontId="40" fillId="3" borderId="21" xfId="0" applyFont="1" applyFill="1" applyBorder="1" applyAlignment="1">
      <alignment vertical="center" wrapText="1"/>
    </xf>
    <xf numFmtId="3" fontId="40" fillId="3" borderId="22" xfId="0" applyNumberFormat="1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67" fontId="0" fillId="0" borderId="4" xfId="2" applyNumberFormat="1" applyFont="1" applyBorder="1" applyAlignment="1">
      <alignment horizontal="center" vertical="center" wrapText="1"/>
    </xf>
    <xf numFmtId="0" fontId="26" fillId="0" borderId="41" xfId="0" applyFont="1" applyBorder="1" applyAlignment="1">
      <alignment horizontal="right" vertical="center"/>
    </xf>
    <xf numFmtId="0" fontId="0" fillId="0" borderId="41" xfId="0" applyBorder="1" applyAlignment="1">
      <alignment horizontal="right"/>
    </xf>
    <xf numFmtId="9" fontId="0" fillId="0" borderId="56" xfId="0" applyNumberFormat="1" applyBorder="1"/>
    <xf numFmtId="0" fontId="26" fillId="0" borderId="43" xfId="0" applyFont="1" applyBorder="1" applyAlignment="1">
      <alignment horizontal="right" vertical="center"/>
    </xf>
    <xf numFmtId="165" fontId="0" fillId="0" borderId="42" xfId="1" applyNumberFormat="1" applyFont="1" applyBorder="1"/>
    <xf numFmtId="165" fontId="0" fillId="0" borderId="44" xfId="1" applyNumberFormat="1" applyFont="1" applyBorder="1"/>
    <xf numFmtId="0" fontId="0" fillId="0" borderId="0" xfId="2" applyNumberFormat="1" applyFont="1"/>
    <xf numFmtId="167" fontId="0" fillId="0" borderId="4" xfId="2" applyNumberFormat="1" applyFont="1" applyFill="1" applyBorder="1" applyAlignment="1">
      <alignment horizontal="center" vertical="center" wrapText="1"/>
    </xf>
    <xf numFmtId="0" fontId="32" fillId="2" borderId="41" xfId="0" applyFont="1" applyFill="1" applyBorder="1" applyAlignment="1">
      <alignment horizontal="left" vertical="center"/>
    </xf>
    <xf numFmtId="3" fontId="4" fillId="2" borderId="42" xfId="0" applyNumberFormat="1" applyFont="1" applyFill="1" applyBorder="1" applyAlignment="1">
      <alignment horizontal="center" vertical="center" wrapText="1"/>
    </xf>
    <xf numFmtId="0" fontId="32" fillId="2" borderId="46" xfId="0" applyFont="1" applyFill="1" applyBorder="1" applyAlignment="1">
      <alignment horizontal="left" vertical="center" wrapText="1"/>
    </xf>
    <xf numFmtId="0" fontId="32" fillId="2" borderId="47" xfId="0" applyFont="1" applyFill="1" applyBorder="1" applyAlignment="1">
      <alignment horizontal="center" vertical="center" wrapText="1"/>
    </xf>
    <xf numFmtId="167" fontId="4" fillId="0" borderId="42" xfId="2" applyNumberFormat="1" applyFont="1" applyFill="1" applyBorder="1" applyAlignment="1">
      <alignment horizontal="center" vertical="center" wrapText="1"/>
    </xf>
    <xf numFmtId="164" fontId="0" fillId="0" borderId="0" xfId="1" applyFont="1"/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3" fontId="34" fillId="0" borderId="0" xfId="0" applyNumberFormat="1" applyFont="1" applyAlignment="1">
      <alignment horizontal="center" vertical="center"/>
    </xf>
    <xf numFmtId="0" fontId="32" fillId="3" borderId="64" xfId="0" applyFont="1" applyFill="1" applyBorder="1" applyAlignment="1">
      <alignment vertical="center" wrapText="1"/>
    </xf>
    <xf numFmtId="0" fontId="4" fillId="2" borderId="64" xfId="0" applyFont="1" applyFill="1" applyBorder="1" applyAlignment="1">
      <alignment horizontal="center" vertical="center"/>
    </xf>
    <xf numFmtId="3" fontId="32" fillId="3" borderId="64" xfId="0" applyNumberFormat="1" applyFont="1" applyFill="1" applyBorder="1" applyAlignment="1">
      <alignment horizontal="center" vertical="center"/>
    </xf>
    <xf numFmtId="0" fontId="26" fillId="0" borderId="67" xfId="0" applyFont="1" applyBorder="1" applyAlignment="1">
      <alignment horizontal="right" vertical="center"/>
    </xf>
    <xf numFmtId="0" fontId="26" fillId="0" borderId="67" xfId="0" applyFont="1" applyBorder="1" applyAlignment="1">
      <alignment horizontal="right" vertical="center" wrapText="1"/>
    </xf>
    <xf numFmtId="9" fontId="2" fillId="0" borderId="68" xfId="2" applyFont="1" applyBorder="1" applyAlignment="1">
      <alignment horizontal="center"/>
    </xf>
    <xf numFmtId="9" fontId="37" fillId="0" borderId="1" xfId="2" applyFont="1" applyBorder="1" applyAlignment="1">
      <alignment horizontal="center"/>
    </xf>
    <xf numFmtId="0" fontId="32" fillId="3" borderId="67" xfId="0" applyFont="1" applyFill="1" applyBorder="1" applyAlignment="1">
      <alignment vertical="center"/>
    </xf>
    <xf numFmtId="0" fontId="32" fillId="3" borderId="69" xfId="0" applyFont="1" applyFill="1" applyBorder="1" applyAlignment="1">
      <alignment vertical="center" wrapText="1"/>
    </xf>
    <xf numFmtId="0" fontId="32" fillId="3" borderId="70" xfId="0" applyFont="1" applyFill="1" applyBorder="1" applyAlignment="1">
      <alignment vertical="center" wrapText="1"/>
    </xf>
    <xf numFmtId="0" fontId="40" fillId="3" borderId="71" xfId="0" applyFont="1" applyFill="1" applyBorder="1" applyAlignment="1">
      <alignment vertical="center" wrapText="1"/>
    </xf>
    <xf numFmtId="0" fontId="32" fillId="3" borderId="49" xfId="0" applyFont="1" applyFill="1" applyBorder="1" applyAlignment="1">
      <alignment horizontal="center" vertical="center" wrapText="1"/>
    </xf>
    <xf numFmtId="0" fontId="40" fillId="3" borderId="50" xfId="0" applyFont="1" applyFill="1" applyBorder="1" applyAlignment="1">
      <alignment horizontal="center" vertical="center" wrapText="1"/>
    </xf>
    <xf numFmtId="3" fontId="2" fillId="0" borderId="56" xfId="0" applyNumberFormat="1" applyFont="1" applyBorder="1" applyAlignment="1">
      <alignment horizontal="center"/>
    </xf>
    <xf numFmtId="0" fontId="13" fillId="0" borderId="0" xfId="0" applyFont="1"/>
    <xf numFmtId="0" fontId="15" fillId="0" borderId="0" xfId="0" applyFont="1"/>
    <xf numFmtId="9" fontId="0" fillId="2" borderId="1" xfId="0" applyNumberFormat="1" applyFill="1" applyBorder="1" applyAlignment="1">
      <alignment horizontal="center"/>
    </xf>
    <xf numFmtId="165" fontId="2" fillId="2" borderId="26" xfId="1" applyNumberFormat="1" applyFont="1" applyFill="1" applyBorder="1" applyAlignment="1">
      <alignment horizontal="left" vertical="center" wrapText="1"/>
    </xf>
    <xf numFmtId="167" fontId="2" fillId="2" borderId="1" xfId="2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26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40" fillId="3" borderId="69" xfId="0" applyFont="1" applyFill="1" applyBorder="1" applyAlignment="1">
      <alignment vertical="center" wrapText="1"/>
    </xf>
    <xf numFmtId="0" fontId="40" fillId="3" borderId="70" xfId="0" applyFont="1" applyFill="1" applyBorder="1" applyAlignment="1">
      <alignment vertical="center" wrapText="1"/>
    </xf>
    <xf numFmtId="0" fontId="40" fillId="2" borderId="80" xfId="0" applyFont="1" applyFill="1" applyBorder="1" applyAlignment="1">
      <alignment vertical="center" wrapText="1"/>
    </xf>
    <xf numFmtId="3" fontId="2" fillId="0" borderId="44" xfId="0" applyNumberFormat="1" applyFont="1" applyBorder="1" applyAlignment="1">
      <alignment horizontal="center"/>
    </xf>
    <xf numFmtId="0" fontId="32" fillId="3" borderId="81" xfId="0" applyFont="1" applyFill="1" applyBorder="1" applyAlignment="1">
      <alignment vertical="center"/>
    </xf>
    <xf numFmtId="0" fontId="32" fillId="3" borderId="57" xfId="0" applyFont="1" applyFill="1" applyBorder="1" applyAlignment="1">
      <alignment vertical="center"/>
    </xf>
    <xf numFmtId="0" fontId="32" fillId="3" borderId="48" xfId="0" applyFont="1" applyFill="1" applyBorder="1" applyAlignment="1">
      <alignment horizontal="center" vertical="center" wrapText="1"/>
    </xf>
    <xf numFmtId="0" fontId="40" fillId="3" borderId="49" xfId="0" applyFont="1" applyFill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/>
    </xf>
    <xf numFmtId="0" fontId="40" fillId="2" borderId="34" xfId="0" applyFont="1" applyFill="1" applyBorder="1" applyAlignment="1">
      <alignment vertical="center" wrapText="1"/>
    </xf>
    <xf numFmtId="0" fontId="32" fillId="2" borderId="21" xfId="0" applyFont="1" applyFill="1" applyBorder="1" applyAlignment="1">
      <alignment vertical="center" wrapText="1"/>
    </xf>
    <xf numFmtId="0" fontId="36" fillId="2" borderId="62" xfId="0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5" fontId="36" fillId="0" borderId="22" xfId="1" applyNumberFormat="1" applyFont="1" applyFill="1" applyBorder="1" applyAlignment="1">
      <alignment horizontal="center" vertical="center"/>
    </xf>
    <xf numFmtId="165" fontId="36" fillId="0" borderId="34" xfId="1" applyNumberFormat="1" applyFont="1" applyFill="1" applyBorder="1" applyAlignment="1">
      <alignment horizontal="center" vertical="center"/>
    </xf>
    <xf numFmtId="165" fontId="3" fillId="0" borderId="64" xfId="1" applyNumberFormat="1" applyFont="1" applyFill="1" applyBorder="1" applyAlignment="1">
      <alignment horizontal="center" vertical="center" wrapText="1"/>
    </xf>
    <xf numFmtId="165" fontId="4" fillId="2" borderId="23" xfId="1" applyNumberFormat="1" applyFont="1" applyFill="1" applyBorder="1" applyAlignment="1">
      <alignment horizontal="center" vertical="center"/>
    </xf>
    <xf numFmtId="165" fontId="4" fillId="2" borderId="21" xfId="1" applyNumberFormat="1" applyFont="1" applyFill="1" applyBorder="1" applyAlignment="1">
      <alignment horizontal="center" vertical="center"/>
    </xf>
    <xf numFmtId="165" fontId="36" fillId="2" borderId="21" xfId="1" applyNumberFormat="1" applyFont="1" applyFill="1" applyBorder="1" applyAlignment="1">
      <alignment horizontal="center" vertical="center"/>
    </xf>
    <xf numFmtId="165" fontId="36" fillId="2" borderId="62" xfId="1" applyNumberFormat="1" applyFont="1" applyFill="1" applyBorder="1" applyAlignment="1">
      <alignment horizontal="center" vertical="center"/>
    </xf>
    <xf numFmtId="165" fontId="4" fillId="2" borderId="64" xfId="1" applyNumberFormat="1" applyFont="1" applyFill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165" fontId="36" fillId="0" borderId="63" xfId="1" applyNumberFormat="1" applyFont="1" applyFill="1" applyBorder="1" applyAlignment="1">
      <alignment horizontal="center" vertical="center"/>
    </xf>
    <xf numFmtId="165" fontId="3" fillId="0" borderId="65" xfId="1" applyNumberFormat="1" applyFont="1" applyBorder="1" applyAlignment="1">
      <alignment horizontal="center" vertical="center" wrapText="1"/>
    </xf>
    <xf numFmtId="165" fontId="3" fillId="0" borderId="64" xfId="1" applyNumberFormat="1" applyFont="1" applyBorder="1" applyAlignment="1">
      <alignment horizontal="center" vertical="center" wrapText="1"/>
    </xf>
    <xf numFmtId="165" fontId="4" fillId="2" borderId="21" xfId="1" applyNumberFormat="1" applyFont="1" applyFill="1" applyBorder="1" applyAlignment="1">
      <alignment horizontal="center" vertical="center" wrapText="1"/>
    </xf>
    <xf numFmtId="165" fontId="0" fillId="0" borderId="22" xfId="1" applyNumberFormat="1" applyFont="1" applyFill="1" applyBorder="1" applyAlignment="1">
      <alignment vertical="center"/>
    </xf>
    <xf numFmtId="165" fontId="32" fillId="3" borderId="22" xfId="1" applyNumberFormat="1" applyFont="1" applyFill="1" applyBorder="1" applyAlignment="1">
      <alignment horizontal="center" vertical="center"/>
    </xf>
    <xf numFmtId="165" fontId="1" fillId="0" borderId="22" xfId="1" applyNumberFormat="1" applyFont="1" applyFill="1" applyBorder="1" applyAlignment="1">
      <alignment horizontal="center" vertical="center"/>
    </xf>
    <xf numFmtId="165" fontId="33" fillId="2" borderId="22" xfId="1" applyNumberFormat="1" applyFont="1" applyFill="1" applyBorder="1" applyAlignment="1">
      <alignment horizontal="center" vertical="center"/>
    </xf>
    <xf numFmtId="165" fontId="1" fillId="2" borderId="21" xfId="1" applyNumberFormat="1" applyFont="1" applyFill="1" applyBorder="1" applyAlignment="1">
      <alignment horizontal="center" vertical="center" wrapText="1"/>
    </xf>
    <xf numFmtId="166" fontId="33" fillId="2" borderId="22" xfId="1" applyNumberFormat="1" applyFont="1" applyFill="1" applyBorder="1" applyAlignment="1">
      <alignment horizontal="center" vertical="center" wrapText="1"/>
    </xf>
    <xf numFmtId="0" fontId="33" fillId="2" borderId="21" xfId="0" applyFont="1" applyFill="1" applyBorder="1" applyAlignment="1">
      <alignment horizontal="center" vertical="center" wrapText="1"/>
    </xf>
    <xf numFmtId="167" fontId="4" fillId="0" borderId="42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7" fontId="2" fillId="2" borderId="4" xfId="2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9" fontId="0" fillId="0" borderId="35" xfId="2" applyFont="1" applyFill="1" applyBorder="1" applyAlignment="1">
      <alignment horizontal="center" vertical="center" wrapText="1"/>
    </xf>
    <xf numFmtId="9" fontId="0" fillId="0" borderId="49" xfId="2" applyFont="1" applyFill="1" applyBorder="1" applyAlignment="1">
      <alignment horizontal="center" vertical="center" wrapText="1"/>
    </xf>
    <xf numFmtId="9" fontId="0" fillId="0" borderId="50" xfId="2" applyFont="1" applyFill="1" applyBorder="1" applyAlignment="1">
      <alignment horizontal="center" vertical="center" wrapText="1"/>
    </xf>
    <xf numFmtId="9" fontId="0" fillId="0" borderId="42" xfId="2" applyFont="1" applyFill="1" applyBorder="1" applyAlignment="1">
      <alignment horizontal="center" vertical="center" wrapText="1"/>
    </xf>
    <xf numFmtId="9" fontId="0" fillId="0" borderId="56" xfId="2" applyFont="1" applyFill="1" applyBorder="1" applyAlignment="1">
      <alignment horizontal="center" vertical="center" wrapText="1"/>
    </xf>
    <xf numFmtId="9" fontId="0" fillId="0" borderId="44" xfId="2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2" fillId="0" borderId="0" xfId="0" applyFont="1" applyAlignment="1">
      <alignment horizontal="left"/>
    </xf>
    <xf numFmtId="3" fontId="42" fillId="0" borderId="0" xfId="0" applyNumberFormat="1" applyFont="1"/>
    <xf numFmtId="0" fontId="3" fillId="2" borderId="8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3" fontId="13" fillId="0" borderId="0" xfId="0" applyNumberFormat="1" applyFont="1"/>
    <xf numFmtId="0" fontId="2" fillId="2" borderId="84" xfId="0" applyFont="1" applyFill="1" applyBorder="1" applyAlignment="1">
      <alignment wrapText="1"/>
    </xf>
    <xf numFmtId="0" fontId="2" fillId="2" borderId="85" xfId="0" applyFont="1" applyFill="1" applyBorder="1"/>
    <xf numFmtId="0" fontId="2" fillId="2" borderId="26" xfId="0" applyFont="1" applyFill="1" applyBorder="1" applyAlignment="1">
      <alignment vertical="center" wrapText="1"/>
    </xf>
    <xf numFmtId="0" fontId="3" fillId="2" borderId="83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165" fontId="20" fillId="0" borderId="41" xfId="1" applyNumberFormat="1" applyFont="1" applyFill="1" applyBorder="1" applyAlignment="1">
      <alignment horizontal="left" vertical="center" wrapText="1"/>
    </xf>
    <xf numFmtId="165" fontId="20" fillId="0" borderId="35" xfId="1" applyNumberFormat="1" applyFont="1" applyFill="1" applyBorder="1" applyAlignment="1">
      <alignment horizontal="left" vertical="center" wrapText="1"/>
    </xf>
    <xf numFmtId="0" fontId="20" fillId="0" borderId="56" xfId="0" applyFont="1" applyBorder="1" applyAlignment="1">
      <alignment horizontal="center" vertical="center" wrapText="1"/>
    </xf>
    <xf numFmtId="10" fontId="0" fillId="0" borderId="4" xfId="2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165" fontId="43" fillId="0" borderId="0" xfId="1" applyNumberFormat="1" applyFont="1" applyAlignment="1">
      <alignment horizontal="center"/>
    </xf>
    <xf numFmtId="0" fontId="0" fillId="0" borderId="35" xfId="0" applyBorder="1" applyAlignment="1">
      <alignment vertical="center" wrapText="1"/>
    </xf>
    <xf numFmtId="165" fontId="2" fillId="2" borderId="87" xfId="1" applyNumberFormat="1" applyFont="1" applyFill="1" applyBorder="1" applyAlignment="1">
      <alignment horizontal="center" vertical="center" wrapText="1"/>
    </xf>
    <xf numFmtId="165" fontId="2" fillId="2" borderId="88" xfId="1" applyNumberFormat="1" applyFont="1" applyFill="1" applyBorder="1" applyAlignment="1">
      <alignment horizontal="center" vertical="center" wrapText="1"/>
    </xf>
    <xf numFmtId="165" fontId="2" fillId="2" borderId="55" xfId="1" applyNumberFormat="1" applyFont="1" applyFill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20" fillId="0" borderId="42" xfId="0" applyFont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89" xfId="0" applyBorder="1" applyAlignment="1">
      <alignment vertical="center" wrapText="1"/>
    </xf>
    <xf numFmtId="0" fontId="20" fillId="0" borderId="44" xfId="0" applyFont="1" applyBorder="1" applyAlignment="1">
      <alignment horizontal="center" vertical="center" wrapText="1"/>
    </xf>
    <xf numFmtId="165" fontId="20" fillId="0" borderId="48" xfId="1" applyNumberFormat="1" applyFont="1" applyFill="1" applyBorder="1" applyAlignment="1">
      <alignment horizontal="center" vertical="center" wrapText="1"/>
    </xf>
    <xf numFmtId="165" fontId="20" fillId="0" borderId="49" xfId="1" applyNumberFormat="1" applyFont="1" applyFill="1" applyBorder="1" applyAlignment="1">
      <alignment horizontal="center" vertical="center" wrapText="1"/>
    </xf>
    <xf numFmtId="165" fontId="20" fillId="0" borderId="50" xfId="1" applyNumberFormat="1" applyFont="1" applyFill="1" applyBorder="1" applyAlignment="1">
      <alignment horizontal="center" vertical="center" wrapText="1"/>
    </xf>
    <xf numFmtId="165" fontId="20" fillId="0" borderId="41" xfId="1" applyNumberFormat="1" applyFont="1" applyFill="1" applyBorder="1" applyAlignment="1">
      <alignment horizontal="center" vertical="center" wrapText="1"/>
    </xf>
    <xf numFmtId="165" fontId="20" fillId="0" borderId="35" xfId="1" applyNumberFormat="1" applyFont="1" applyFill="1" applyBorder="1" applyAlignment="1">
      <alignment horizontal="center" vertical="center" wrapText="1"/>
    </xf>
    <xf numFmtId="165" fontId="20" fillId="0" borderId="42" xfId="1" applyNumberFormat="1" applyFont="1" applyFill="1" applyBorder="1" applyAlignment="1">
      <alignment horizontal="center" vertical="center" wrapText="1"/>
    </xf>
    <xf numFmtId="165" fontId="20" fillId="0" borderId="43" xfId="1" applyNumberFormat="1" applyFont="1" applyFill="1" applyBorder="1" applyAlignment="1">
      <alignment horizontal="center" vertical="center" wrapText="1"/>
    </xf>
    <xf numFmtId="165" fontId="20" fillId="0" borderId="56" xfId="1" applyNumberFormat="1" applyFont="1" applyFill="1" applyBorder="1" applyAlignment="1">
      <alignment horizontal="center" vertical="center" wrapText="1"/>
    </xf>
    <xf numFmtId="165" fontId="20" fillId="0" borderId="44" xfId="1" applyNumberFormat="1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 wrapText="1"/>
    </xf>
    <xf numFmtId="165" fontId="20" fillId="0" borderId="0" xfId="1" applyNumberFormat="1" applyFont="1" applyFill="1" applyBorder="1" applyAlignment="1">
      <alignment horizontal="center" vertical="center" wrapText="1"/>
    </xf>
    <xf numFmtId="165" fontId="29" fillId="0" borderId="0" xfId="0" applyNumberFormat="1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165" fontId="0" fillId="0" borderId="1" xfId="1" applyNumberFormat="1" applyFont="1" applyFill="1" applyBorder="1" applyAlignment="1">
      <alignment horizontal="center"/>
    </xf>
    <xf numFmtId="0" fontId="37" fillId="2" borderId="3" xfId="0" applyFont="1" applyFill="1" applyBorder="1" applyAlignment="1">
      <alignment horizontal="center" vertical="center" wrapText="1"/>
    </xf>
    <xf numFmtId="165" fontId="37" fillId="2" borderId="3" xfId="1" applyNumberFormat="1" applyFont="1" applyFill="1" applyBorder="1" applyAlignment="1">
      <alignment horizontal="center" vertical="center" wrapText="1"/>
    </xf>
    <xf numFmtId="3" fontId="37" fillId="2" borderId="3" xfId="0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/>
    </xf>
    <xf numFmtId="0" fontId="26" fillId="0" borderId="41" xfId="0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9" fontId="0" fillId="0" borderId="0" xfId="0" applyNumberFormat="1"/>
    <xf numFmtId="10" fontId="0" fillId="0" borderId="0" xfId="0" applyNumberFormat="1"/>
    <xf numFmtId="165" fontId="2" fillId="0" borderId="0" xfId="0" applyNumberFormat="1" applyFont="1"/>
    <xf numFmtId="0" fontId="32" fillId="2" borderId="35" xfId="0" applyFont="1" applyFill="1" applyBorder="1" applyAlignment="1">
      <alignment horizontal="lef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2" borderId="35" xfId="0" applyFill="1" applyBorder="1"/>
    <xf numFmtId="0" fontId="26" fillId="0" borderId="35" xfId="0" applyFont="1" applyBorder="1" applyAlignment="1">
      <alignment horizontal="right" vertical="center"/>
    </xf>
    <xf numFmtId="165" fontId="1" fillId="0" borderId="35" xfId="1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9" fontId="0" fillId="0" borderId="35" xfId="2" applyFont="1" applyBorder="1" applyAlignment="1">
      <alignment horizontal="center" vertical="center"/>
    </xf>
    <xf numFmtId="0" fontId="32" fillId="2" borderId="35" xfId="0" applyFont="1" applyFill="1" applyBorder="1" applyAlignment="1">
      <alignment horizontal="left" vertical="center"/>
    </xf>
    <xf numFmtId="3" fontId="4" fillId="2" borderId="35" xfId="0" applyNumberFormat="1" applyFont="1" applyFill="1" applyBorder="1" applyAlignment="1">
      <alignment horizontal="center" vertical="center" wrapText="1"/>
    </xf>
    <xf numFmtId="9" fontId="0" fillId="2" borderId="35" xfId="2" applyFont="1" applyFill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165" fontId="2" fillId="2" borderId="51" xfId="1" applyNumberFormat="1" applyFont="1" applyFill="1" applyBorder="1" applyAlignment="1">
      <alignment horizontal="center" vertical="center" wrapText="1"/>
    </xf>
    <xf numFmtId="165" fontId="2" fillId="2" borderId="52" xfId="1" applyNumberFormat="1" applyFont="1" applyFill="1" applyBorder="1" applyAlignment="1">
      <alignment horizontal="center" vertical="center" wrapText="1"/>
    </xf>
    <xf numFmtId="165" fontId="2" fillId="2" borderId="53" xfId="1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8" fillId="0" borderId="48" xfId="0" applyFont="1" applyBorder="1" applyAlignment="1">
      <alignment vertical="center" wrapText="1"/>
    </xf>
    <xf numFmtId="0" fontId="18" fillId="0" borderId="41" xfId="0" applyFont="1" applyBorder="1" applyAlignment="1">
      <alignment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0" fillId="0" borderId="41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49" xfId="0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10" fontId="2" fillId="0" borderId="50" xfId="2" applyNumberFormat="1" applyFont="1" applyBorder="1" applyAlignment="1">
      <alignment horizontal="center"/>
    </xf>
    <xf numFmtId="10" fontId="2" fillId="0" borderId="42" xfId="2" applyNumberFormat="1" applyFont="1" applyBorder="1" applyAlignment="1">
      <alignment horizontal="center"/>
    </xf>
    <xf numFmtId="10" fontId="0" fillId="0" borderId="42" xfId="2" applyNumberFormat="1" applyFont="1" applyBorder="1" applyAlignment="1">
      <alignment horizontal="center"/>
    </xf>
    <xf numFmtId="165" fontId="0" fillId="0" borderId="49" xfId="1" applyNumberFormat="1" applyFont="1" applyFill="1" applyBorder="1" applyAlignment="1">
      <alignment horizontal="center" vertical="center" wrapText="1"/>
    </xf>
    <xf numFmtId="165" fontId="0" fillId="0" borderId="35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18" fillId="0" borderId="39" xfId="0" applyFont="1" applyBorder="1" applyAlignment="1">
      <alignment vertical="center" wrapText="1"/>
    </xf>
    <xf numFmtId="0" fontId="39" fillId="6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22" fillId="4" borderId="15" xfId="0" applyFont="1" applyFill="1" applyBorder="1" applyAlignment="1">
      <alignment horizontal="center" vertical="center" wrapText="1"/>
    </xf>
    <xf numFmtId="0" fontId="39" fillId="5" borderId="0" xfId="0" applyFont="1" applyFill="1" applyAlignment="1">
      <alignment horizontal="center" vertical="center" wrapText="1"/>
    </xf>
    <xf numFmtId="0" fontId="39" fillId="6" borderId="15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165" fontId="1" fillId="0" borderId="74" xfId="1" applyNumberFormat="1" applyFont="1" applyFill="1" applyBorder="1" applyAlignment="1">
      <alignment vertical="center"/>
    </xf>
    <xf numFmtId="165" fontId="1" fillId="0" borderId="35" xfId="1" applyNumberFormat="1" applyFont="1" applyFill="1" applyBorder="1" applyAlignment="1">
      <alignment vertical="center"/>
    </xf>
    <xf numFmtId="0" fontId="22" fillId="4" borderId="26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left"/>
    </xf>
    <xf numFmtId="0" fontId="0" fillId="0" borderId="77" xfId="0" applyBorder="1" applyAlignment="1">
      <alignment horizontal="center"/>
    </xf>
    <xf numFmtId="0" fontId="2" fillId="8" borderId="51" xfId="0" applyFont="1" applyFill="1" applyBorder="1" applyAlignment="1">
      <alignment horizontal="left"/>
    </xf>
    <xf numFmtId="0" fontId="2" fillId="8" borderId="52" xfId="0" applyFont="1" applyFill="1" applyBorder="1" applyAlignment="1">
      <alignment horizontal="center"/>
    </xf>
    <xf numFmtId="0" fontId="0" fillId="9" borderId="0" xfId="0" applyFill="1"/>
    <xf numFmtId="0" fontId="2" fillId="0" borderId="0" xfId="0" applyFont="1" applyAlignment="1">
      <alignment horizontal="center"/>
    </xf>
    <xf numFmtId="9" fontId="0" fillId="0" borderId="0" xfId="2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7" fontId="0" fillId="0" borderId="0" xfId="2" applyNumberFormat="1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/>
    </xf>
    <xf numFmtId="167" fontId="0" fillId="0" borderId="0" xfId="2" applyNumberFormat="1" applyFont="1" applyFill="1" applyBorder="1" applyAlignment="1">
      <alignment horizontal="center" vertical="center" wrapText="1"/>
    </xf>
    <xf numFmtId="167" fontId="2" fillId="0" borderId="0" xfId="2" applyNumberFormat="1" applyFont="1" applyFill="1" applyBorder="1" applyAlignment="1">
      <alignment horizontal="center" vertical="center" wrapText="1"/>
    </xf>
    <xf numFmtId="10" fontId="0" fillId="0" borderId="0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" fontId="0" fillId="0" borderId="56" xfId="0" applyNumberFormat="1" applyBorder="1" applyAlignment="1">
      <alignment horizontal="center"/>
    </xf>
    <xf numFmtId="0" fontId="0" fillId="0" borderId="92" xfId="0" applyBorder="1" applyAlignment="1">
      <alignment horizontal="center"/>
    </xf>
    <xf numFmtId="9" fontId="0" fillId="0" borderId="93" xfId="2" applyFont="1" applyFill="1" applyBorder="1" applyAlignment="1">
      <alignment horizontal="center" vertical="center" wrapText="1"/>
    </xf>
    <xf numFmtId="9" fontId="0" fillId="0" borderId="38" xfId="2" applyFont="1" applyFill="1" applyBorder="1" applyAlignment="1">
      <alignment horizontal="center" vertical="center" wrapText="1"/>
    </xf>
    <xf numFmtId="9" fontId="0" fillId="0" borderId="94" xfId="2" applyFont="1" applyFill="1" applyBorder="1" applyAlignment="1">
      <alignment horizontal="center" vertic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1" fontId="0" fillId="0" borderId="74" xfId="0" applyNumberFormat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74" xfId="0" applyBorder="1" applyAlignment="1">
      <alignment horizontal="center"/>
    </xf>
    <xf numFmtId="165" fontId="2" fillId="8" borderId="52" xfId="1" applyNumberFormat="1" applyFont="1" applyFill="1" applyBorder="1" applyAlignment="1">
      <alignment horizontal="center"/>
    </xf>
    <xf numFmtId="165" fontId="0" fillId="7" borderId="42" xfId="1" applyNumberFormat="1" applyFont="1" applyFill="1" applyBorder="1"/>
    <xf numFmtId="0" fontId="46" fillId="0" borderId="0" xfId="0" applyFont="1"/>
    <xf numFmtId="0" fontId="46" fillId="0" borderId="0" xfId="0" applyFont="1" applyAlignment="1">
      <alignment horizontal="center"/>
    </xf>
    <xf numFmtId="0" fontId="49" fillId="0" borderId="0" xfId="0" applyFont="1"/>
    <xf numFmtId="3" fontId="0" fillId="0" borderId="4" xfId="0" applyNumberFormat="1" applyBorder="1" applyAlignment="1">
      <alignment horizontal="center" vertical="center" wrapText="1"/>
    </xf>
    <xf numFmtId="0" fontId="2" fillId="2" borderId="36" xfId="0" applyFont="1" applyFill="1" applyBorder="1"/>
    <xf numFmtId="165" fontId="0" fillId="2" borderId="37" xfId="0" applyNumberFormat="1" applyFill="1" applyBorder="1"/>
    <xf numFmtId="0" fontId="0" fillId="2" borderId="37" xfId="0" applyFill="1" applyBorder="1"/>
    <xf numFmtId="165" fontId="2" fillId="2" borderId="35" xfId="0" applyNumberFormat="1" applyFont="1" applyFill="1" applyBorder="1"/>
    <xf numFmtId="167" fontId="0" fillId="0" borderId="35" xfId="0" applyNumberFormat="1" applyBorder="1"/>
    <xf numFmtId="0" fontId="32" fillId="2" borderId="35" xfId="0" applyFont="1" applyFill="1" applyBorder="1" applyAlignment="1">
      <alignment horizontal="right" vertical="center"/>
    </xf>
    <xf numFmtId="9" fontId="2" fillId="2" borderId="35" xfId="2" applyFont="1" applyFill="1" applyBorder="1" applyAlignment="1">
      <alignment horizontal="center"/>
    </xf>
    <xf numFmtId="165" fontId="2" fillId="2" borderId="35" xfId="1" applyNumberFormat="1" applyFont="1" applyFill="1" applyBorder="1"/>
    <xf numFmtId="0" fontId="51" fillId="0" borderId="0" xfId="0" applyFont="1"/>
    <xf numFmtId="0" fontId="52" fillId="0" borderId="0" xfId="0" applyFont="1" applyAlignment="1">
      <alignment vertical="center"/>
    </xf>
    <xf numFmtId="3" fontId="32" fillId="3" borderId="33" xfId="0" applyNumberFormat="1" applyFont="1" applyFill="1" applyBorder="1" applyAlignment="1">
      <alignment horizontal="center" vertical="center"/>
    </xf>
    <xf numFmtId="3" fontId="32" fillId="2" borderId="3" xfId="0" applyNumberFormat="1" applyFont="1" applyFill="1" applyBorder="1" applyAlignment="1">
      <alignment horizontal="center" vertical="center"/>
    </xf>
    <xf numFmtId="3" fontId="40" fillId="2" borderId="26" xfId="0" applyNumberFormat="1" applyFont="1" applyFill="1" applyBorder="1" applyAlignment="1">
      <alignment horizontal="center" vertical="center"/>
    </xf>
    <xf numFmtId="3" fontId="40" fillId="2" borderId="3" xfId="0" applyNumberFormat="1" applyFont="1" applyFill="1" applyBorder="1" applyAlignment="1">
      <alignment horizontal="center" vertical="center"/>
    </xf>
    <xf numFmtId="9" fontId="40" fillId="2" borderId="87" xfId="2" applyFont="1" applyFill="1" applyBorder="1" applyAlignment="1">
      <alignment horizontal="center" vertical="center"/>
    </xf>
    <xf numFmtId="9" fontId="40" fillId="2" borderId="3" xfId="2" applyFont="1" applyFill="1" applyBorder="1" applyAlignment="1">
      <alignment horizontal="center" vertical="center"/>
    </xf>
    <xf numFmtId="10" fontId="36" fillId="0" borderId="35" xfId="2" applyNumberFormat="1" applyFont="1" applyFill="1" applyBorder="1" applyAlignment="1">
      <alignment horizontal="center" vertical="center"/>
    </xf>
    <xf numFmtId="165" fontId="4" fillId="0" borderId="35" xfId="1" applyNumberFormat="1" applyFont="1" applyFill="1" applyBorder="1" applyAlignment="1">
      <alignment horizontal="center" vertical="center"/>
    </xf>
    <xf numFmtId="165" fontId="4" fillId="0" borderId="48" xfId="1" applyNumberFormat="1" applyFont="1" applyBorder="1" applyAlignment="1">
      <alignment horizontal="center" vertical="center"/>
    </xf>
    <xf numFmtId="165" fontId="4" fillId="0" borderId="49" xfId="1" applyNumberFormat="1" applyFont="1" applyBorder="1" applyAlignment="1">
      <alignment horizontal="center" vertical="center"/>
    </xf>
    <xf numFmtId="10" fontId="36" fillId="0" borderId="49" xfId="2" applyNumberFormat="1" applyFont="1" applyFill="1" applyBorder="1" applyAlignment="1">
      <alignment horizontal="center" vertical="center"/>
    </xf>
    <xf numFmtId="165" fontId="4" fillId="0" borderId="41" xfId="1" applyNumberFormat="1" applyFont="1" applyFill="1" applyBorder="1" applyAlignment="1">
      <alignment horizontal="center" vertical="center"/>
    </xf>
    <xf numFmtId="165" fontId="4" fillId="0" borderId="43" xfId="1" applyNumberFormat="1" applyFont="1" applyBorder="1" applyAlignment="1">
      <alignment horizontal="center" vertical="center"/>
    </xf>
    <xf numFmtId="165" fontId="4" fillId="0" borderId="56" xfId="1" applyNumberFormat="1" applyFont="1" applyBorder="1" applyAlignment="1">
      <alignment horizontal="center" vertical="center"/>
    </xf>
    <xf numFmtId="10" fontId="36" fillId="0" borderId="56" xfId="2" applyNumberFormat="1" applyFont="1" applyFill="1" applyBorder="1" applyAlignment="1">
      <alignment horizontal="center" vertical="center"/>
    </xf>
    <xf numFmtId="0" fontId="2" fillId="2" borderId="87" xfId="0" applyFont="1" applyFill="1" applyBorder="1" applyAlignment="1">
      <alignment vertical="center"/>
    </xf>
    <xf numFmtId="0" fontId="2" fillId="2" borderId="88" xfId="0" applyFont="1" applyFill="1" applyBorder="1" applyAlignment="1">
      <alignment horizontal="center" vertical="center" wrapText="1"/>
    </xf>
    <xf numFmtId="9" fontId="2" fillId="2" borderId="55" xfId="2" applyFont="1" applyFill="1" applyBorder="1" applyAlignment="1">
      <alignment horizontal="center"/>
    </xf>
    <xf numFmtId="0" fontId="0" fillId="0" borderId="48" xfId="0" applyBorder="1" applyAlignment="1">
      <alignment vertical="center"/>
    </xf>
    <xf numFmtId="10" fontId="0" fillId="0" borderId="50" xfId="2" applyNumberFormat="1" applyFont="1" applyBorder="1" applyAlignment="1">
      <alignment horizontal="center"/>
    </xf>
    <xf numFmtId="0" fontId="0" fillId="0" borderId="43" xfId="0" applyBorder="1" applyAlignment="1">
      <alignment vertical="center"/>
    </xf>
    <xf numFmtId="0" fontId="0" fillId="0" borderId="41" xfId="0" applyBorder="1" applyAlignment="1">
      <alignment vertical="center" wrapText="1"/>
    </xf>
    <xf numFmtId="165" fontId="0" fillId="0" borderId="56" xfId="1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vertical="center"/>
    </xf>
    <xf numFmtId="167" fontId="2" fillId="2" borderId="3" xfId="2" applyNumberFormat="1" applyFont="1" applyFill="1" applyBorder="1" applyAlignment="1">
      <alignment horizontal="center" vertical="center"/>
    </xf>
    <xf numFmtId="0" fontId="0" fillId="0" borderId="48" xfId="0" applyBorder="1" applyAlignment="1">
      <alignment vertical="center" wrapText="1"/>
    </xf>
    <xf numFmtId="165" fontId="0" fillId="0" borderId="49" xfId="1" applyNumberFormat="1" applyFont="1" applyFill="1" applyBorder="1" applyAlignment="1">
      <alignment vertical="center"/>
    </xf>
    <xf numFmtId="167" fontId="0" fillId="0" borderId="50" xfId="2" applyNumberFormat="1" applyFont="1" applyBorder="1" applyAlignment="1">
      <alignment horizontal="center" vertical="center"/>
    </xf>
    <xf numFmtId="165" fontId="0" fillId="0" borderId="56" xfId="1" applyNumberFormat="1" applyFont="1" applyFill="1" applyBorder="1" applyAlignment="1">
      <alignment vertical="center"/>
    </xf>
    <xf numFmtId="167" fontId="0" fillId="0" borderId="44" xfId="2" applyNumberFormat="1" applyFont="1" applyBorder="1" applyAlignment="1">
      <alignment horizontal="center" vertical="center"/>
    </xf>
    <xf numFmtId="167" fontId="2" fillId="2" borderId="3" xfId="2" applyNumberFormat="1" applyFont="1" applyFill="1" applyBorder="1" applyAlignment="1">
      <alignment horizontal="center"/>
    </xf>
    <xf numFmtId="0" fontId="0" fillId="0" borderId="35" xfId="0" applyBorder="1" applyAlignment="1">
      <alignment horizontal="right" vertical="center" wrapText="1"/>
    </xf>
    <xf numFmtId="167" fontId="0" fillId="0" borderId="50" xfId="2" applyNumberFormat="1" applyFont="1" applyBorder="1" applyAlignment="1">
      <alignment horizontal="center"/>
    </xf>
    <xf numFmtId="0" fontId="5" fillId="0" borderId="43" xfId="0" applyFont="1" applyBorder="1" applyAlignment="1">
      <alignment vertical="center"/>
    </xf>
    <xf numFmtId="167" fontId="0" fillId="0" borderId="44" xfId="2" applyNumberFormat="1" applyFont="1" applyBorder="1" applyAlignment="1">
      <alignment horizontal="center"/>
    </xf>
    <xf numFmtId="9" fontId="2" fillId="2" borderId="3" xfId="2" applyFont="1" applyFill="1" applyBorder="1" applyAlignment="1">
      <alignment horizontal="center"/>
    </xf>
    <xf numFmtId="165" fontId="15" fillId="0" borderId="35" xfId="1" applyNumberFormat="1" applyFont="1" applyFill="1" applyBorder="1" applyAlignment="1">
      <alignment horizontal="center" vertical="center" wrapText="1"/>
    </xf>
    <xf numFmtId="165" fontId="15" fillId="0" borderId="49" xfId="1" applyNumberFormat="1" applyFont="1" applyFill="1" applyBorder="1" applyAlignment="1">
      <alignment horizontal="center" vertical="center" wrapText="1"/>
    </xf>
    <xf numFmtId="10" fontId="15" fillId="0" borderId="50" xfId="2" applyNumberFormat="1" applyFont="1" applyBorder="1" applyAlignment="1">
      <alignment horizontal="center"/>
    </xf>
    <xf numFmtId="10" fontId="15" fillId="0" borderId="42" xfId="2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65" fontId="2" fillId="2" borderId="3" xfId="1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10" borderId="0" xfId="0" applyFont="1" applyFill="1" applyAlignment="1">
      <alignment horizontal="center" vertical="center" wrapText="1"/>
    </xf>
    <xf numFmtId="0" fontId="2" fillId="11" borderId="53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 wrapText="1"/>
    </xf>
    <xf numFmtId="0" fontId="0" fillId="12" borderId="0" xfId="0" applyFill="1"/>
    <xf numFmtId="0" fontId="0" fillId="0" borderId="43" xfId="0" applyBorder="1" applyAlignment="1">
      <alignment vertical="center" wrapText="1"/>
    </xf>
    <xf numFmtId="0" fontId="2" fillId="2" borderId="31" xfId="0" applyFont="1" applyFill="1" applyBorder="1" applyAlignment="1">
      <alignment vertical="center"/>
    </xf>
    <xf numFmtId="0" fontId="3" fillId="2" borderId="7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165" fontId="0" fillId="0" borderId="55" xfId="1" applyNumberFormat="1" applyFont="1" applyFill="1" applyBorder="1" applyAlignment="1">
      <alignment horizontal="center" vertical="center"/>
    </xf>
    <xf numFmtId="0" fontId="55" fillId="13" borderId="48" xfId="0" applyFont="1" applyFill="1" applyBorder="1" applyAlignment="1">
      <alignment horizontal="center" vertical="center" wrapText="1"/>
    </xf>
    <xf numFmtId="0" fontId="55" fillId="13" borderId="49" xfId="0" applyFont="1" applyFill="1" applyBorder="1" applyAlignment="1">
      <alignment horizontal="center" vertical="center" wrapText="1"/>
    </xf>
    <xf numFmtId="0" fontId="55" fillId="13" borderId="50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left" vertical="center" wrapText="1"/>
    </xf>
    <xf numFmtId="0" fontId="46" fillId="0" borderId="35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 wrapText="1"/>
    </xf>
    <xf numFmtId="0" fontId="46" fillId="0" borderId="41" xfId="0" applyFont="1" applyBorder="1" applyAlignment="1">
      <alignment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42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vertical="center" wrapText="1"/>
    </xf>
    <xf numFmtId="0" fontId="44" fillId="0" borderId="41" xfId="0" applyFont="1" applyFill="1" applyBorder="1" applyAlignment="1">
      <alignment vertical="center" wrapText="1"/>
    </xf>
    <xf numFmtId="0" fontId="50" fillId="0" borderId="41" xfId="0" applyFont="1" applyFill="1" applyBorder="1" applyAlignment="1">
      <alignment horizontal="left" vertical="center" wrapText="1"/>
    </xf>
    <xf numFmtId="0" fontId="50" fillId="0" borderId="35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wrapText="1"/>
    </xf>
    <xf numFmtId="0" fontId="50" fillId="0" borderId="42" xfId="0" applyFont="1" applyFill="1" applyBorder="1" applyAlignment="1">
      <alignment horizontal="center" vertical="center" wrapText="1"/>
    </xf>
    <xf numFmtId="0" fontId="55" fillId="13" borderId="43" xfId="0" applyFont="1" applyFill="1" applyBorder="1" applyAlignment="1">
      <alignment horizontal="center" vertical="center" wrapText="1"/>
    </xf>
    <xf numFmtId="0" fontId="55" fillId="13" borderId="56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6" fillId="0" borderId="35" xfId="0" applyFont="1" applyBorder="1" applyAlignment="1">
      <alignment horizontal="right" vertical="center" wrapText="1"/>
    </xf>
    <xf numFmtId="0" fontId="26" fillId="0" borderId="43" xfId="0" applyFont="1" applyBorder="1" applyAlignment="1">
      <alignment horizontal="right" vertical="center" wrapText="1"/>
    </xf>
    <xf numFmtId="165" fontId="0" fillId="0" borderId="38" xfId="0" applyNumberFormat="1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165" fontId="2" fillId="0" borderId="4" xfId="1" applyNumberFormat="1" applyFont="1" applyFill="1" applyBorder="1" applyAlignment="1">
      <alignment vertical="center" wrapText="1"/>
    </xf>
    <xf numFmtId="0" fontId="26" fillId="0" borderId="19" xfId="0" applyFont="1" applyBorder="1" applyAlignment="1">
      <alignment horizontal="right" vertical="center" wrapText="1"/>
    </xf>
    <xf numFmtId="0" fontId="56" fillId="2" borderId="41" xfId="0" applyFont="1" applyFill="1" applyBorder="1" applyAlignment="1">
      <alignment vertical="center" wrapText="1"/>
    </xf>
    <xf numFmtId="0" fontId="56" fillId="2" borderId="35" xfId="0" applyFont="1" applyFill="1" applyBorder="1" applyAlignment="1">
      <alignment horizontal="center" vertical="center" wrapText="1"/>
    </xf>
    <xf numFmtId="0" fontId="56" fillId="2" borderId="41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1" fillId="4" borderId="0" xfId="0" applyFont="1" applyFill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5" fillId="13" borderId="41" xfId="0" applyFont="1" applyFill="1" applyBorder="1" applyAlignment="1">
      <alignment horizontal="center" vertical="center" wrapText="1"/>
    </xf>
    <xf numFmtId="0" fontId="55" fillId="13" borderId="35" xfId="0" applyFont="1" applyFill="1" applyBorder="1" applyAlignment="1">
      <alignment horizontal="center" vertical="center" wrapText="1"/>
    </xf>
    <xf numFmtId="0" fontId="55" fillId="13" borderId="42" xfId="0" applyFont="1" applyFill="1" applyBorder="1" applyAlignment="1">
      <alignment horizontal="center" vertical="center" wrapText="1"/>
    </xf>
    <xf numFmtId="0" fontId="57" fillId="2" borderId="35" xfId="0" applyFont="1" applyFill="1" applyBorder="1" applyAlignment="1">
      <alignment horizontal="center" vertical="center" wrapText="1"/>
    </xf>
    <xf numFmtId="0" fontId="57" fillId="2" borderId="42" xfId="0" applyFont="1" applyFill="1" applyBorder="1" applyAlignment="1">
      <alignment horizontal="center" vertical="center" wrapText="1"/>
    </xf>
    <xf numFmtId="0" fontId="57" fillId="2" borderId="36" xfId="0" applyFont="1" applyFill="1" applyBorder="1" applyAlignment="1">
      <alignment horizontal="center" vertical="center" wrapText="1"/>
    </xf>
    <xf numFmtId="0" fontId="57" fillId="2" borderId="96" xfId="0" applyFont="1" applyFill="1" applyBorder="1" applyAlignment="1">
      <alignment horizontal="center" vertical="center" wrapText="1"/>
    </xf>
    <xf numFmtId="0" fontId="55" fillId="13" borderId="56" xfId="0" applyFont="1" applyFill="1" applyBorder="1" applyAlignment="1">
      <alignment horizontal="center" vertical="center" wrapText="1"/>
    </xf>
    <xf numFmtId="0" fontId="55" fillId="13" borderId="44" xfId="0" applyFont="1" applyFill="1" applyBorder="1" applyAlignment="1">
      <alignment horizontal="center" vertical="center" wrapText="1"/>
    </xf>
    <xf numFmtId="0" fontId="55" fillId="13" borderId="97" xfId="0" applyFont="1" applyFill="1" applyBorder="1" applyAlignment="1">
      <alignment horizontal="center" vertical="center" wrapText="1"/>
    </xf>
    <xf numFmtId="0" fontId="55" fillId="13" borderId="37" xfId="0" applyFont="1" applyFill="1" applyBorder="1" applyAlignment="1">
      <alignment horizontal="center" vertical="center" wrapText="1"/>
    </xf>
    <xf numFmtId="0" fontId="55" fillId="13" borderId="96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vertical="center" wrapText="1"/>
    </xf>
    <xf numFmtId="0" fontId="0" fillId="2" borderId="96" xfId="0" applyFill="1" applyBorder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2" fillId="3" borderId="60" xfId="0" applyFont="1" applyFill="1" applyBorder="1" applyAlignment="1">
      <alignment horizontal="center" vertical="center" wrapText="1"/>
    </xf>
    <xf numFmtId="0" fontId="32" fillId="3" borderId="61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32" fillId="0" borderId="35" xfId="0" applyFont="1" applyBorder="1" applyAlignment="1">
      <alignment horizontal="center" vertical="center" wrapText="1"/>
    </xf>
    <xf numFmtId="3" fontId="0" fillId="0" borderId="73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9" fontId="0" fillId="0" borderId="77" xfId="2" applyFont="1" applyBorder="1" applyAlignment="1">
      <alignment horizontal="center" vertical="center"/>
    </xf>
    <xf numFmtId="9" fontId="0" fillId="0" borderId="86" xfId="2" applyFont="1" applyBorder="1" applyAlignment="1">
      <alignment horizontal="center" vertical="center"/>
    </xf>
    <xf numFmtId="9" fontId="0" fillId="0" borderId="74" xfId="2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3" fontId="0" fillId="0" borderId="77" xfId="0" applyNumberFormat="1" applyBorder="1" applyAlignment="1">
      <alignment horizontal="center" vertical="center"/>
    </xf>
    <xf numFmtId="3" fontId="0" fillId="0" borderId="74" xfId="0" applyNumberFormat="1" applyBorder="1" applyAlignment="1">
      <alignment horizontal="center" vertical="center"/>
    </xf>
    <xf numFmtId="167" fontId="0" fillId="0" borderId="77" xfId="2" applyNumberFormat="1" applyFont="1" applyBorder="1" applyAlignment="1">
      <alignment horizontal="center" vertical="center"/>
    </xf>
    <xf numFmtId="167" fontId="0" fillId="0" borderId="74" xfId="2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2" fillId="0" borderId="69" xfId="0" applyFont="1" applyBorder="1" applyAlignment="1">
      <alignment horizontal="center" vertical="center" wrapText="1"/>
    </xf>
    <xf numFmtId="0" fontId="32" fillId="0" borderId="98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167" fontId="4" fillId="0" borderId="18" xfId="2" applyNumberFormat="1" applyFont="1" applyBorder="1" applyAlignment="1">
      <alignment horizontal="center" vertical="center" wrapText="1"/>
    </xf>
    <xf numFmtId="167" fontId="4" fillId="0" borderId="19" xfId="2" applyNumberFormat="1" applyFont="1" applyBorder="1" applyAlignment="1">
      <alignment horizontal="center" vertical="center" wrapText="1"/>
    </xf>
    <xf numFmtId="167" fontId="4" fillId="0" borderId="24" xfId="2" applyNumberFormat="1" applyFont="1" applyBorder="1" applyAlignment="1">
      <alignment horizontal="center" vertical="center" wrapText="1"/>
    </xf>
    <xf numFmtId="167" fontId="4" fillId="0" borderId="99" xfId="2" applyNumberFormat="1" applyFont="1" applyFill="1" applyBorder="1" applyAlignment="1">
      <alignment horizontal="center" vertical="center" wrapText="1"/>
    </xf>
    <xf numFmtId="167" fontId="4" fillId="0" borderId="47" xfId="2" applyNumberFormat="1" applyFont="1" applyFill="1" applyBorder="1" applyAlignment="1">
      <alignment horizontal="center" vertical="center" wrapText="1"/>
    </xf>
    <xf numFmtId="167" fontId="4" fillId="0" borderId="100" xfId="2" applyNumberFormat="1" applyFont="1" applyFill="1" applyBorder="1" applyAlignment="1">
      <alignment horizontal="center" vertical="center" wrapText="1"/>
    </xf>
    <xf numFmtId="167" fontId="4" fillId="0" borderId="55" xfId="2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77" xfId="1" applyNumberFormat="1" applyFont="1" applyFill="1" applyBorder="1" applyAlignment="1">
      <alignment horizontal="center" vertical="center"/>
    </xf>
    <xf numFmtId="165" fontId="1" fillId="0" borderId="86" xfId="1" applyNumberFormat="1" applyFont="1" applyFill="1" applyBorder="1" applyAlignment="1">
      <alignment horizontal="center" vertical="center"/>
    </xf>
    <xf numFmtId="165" fontId="1" fillId="0" borderId="74" xfId="1" applyNumberFormat="1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/>
    </xf>
    <xf numFmtId="0" fontId="0" fillId="14" borderId="0" xfId="0" applyFill="1"/>
  </cellXfs>
  <cellStyles count="3">
    <cellStyle name="Millares" xfId="1" builtinId="3"/>
    <cellStyle name="Normal" xfId="0" builtinId="0"/>
    <cellStyle name="Porcentaje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6E1E7"/>
      <color rgb="FFFAFD77"/>
      <color rgb="FFC0CF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Formación Inicial - Apertura Programas de</a:t>
            </a:r>
            <a:r>
              <a:rPr lang="en-US" sz="1000" b="1" baseline="0">
                <a:solidFill>
                  <a:sysClr val="windowText" lastClr="000000"/>
                </a:solidFill>
              </a:rPr>
              <a:t> Licenciaturas - Bachilleres Becados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baseline="0">
                <a:solidFill>
                  <a:sysClr val="windowText" lastClr="000000"/>
                </a:solidFill>
              </a:rPr>
              <a:t>Periodo enero-marzo 2023.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4631377686303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253886307413151"/>
          <c:y val="0.27581614186585945"/>
          <c:w val="0.7746113692586849"/>
          <c:h val="0.5922181657412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'1er trimestre'!$C$14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0EE-4B41-B464-508A7B1ABF33}"/>
              </c:ext>
            </c:extLst>
          </c:dPt>
          <c:dLbls>
            <c:dLbl>
              <c:idx val="0"/>
              <c:layout>
                <c:manualLayout>
                  <c:x val="-8.2599261006785097E-3"/>
                  <c:y val="1.7726436764629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0EE-4B41-B464-508A7B1ABF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trimestre'!$B$15</c:f>
              <c:strCache>
                <c:ptCount val="1"/>
                <c:pt idx="0">
                  <c:v>Licenciaturas</c:v>
                </c:pt>
              </c:strCache>
            </c:strRef>
          </c:cat>
          <c:val>
            <c:numRef>
              <c:f>'1er trimestre'!$C$15</c:f>
              <c:numCache>
                <c:formatCode>General</c:formatCode>
                <c:ptCount val="1"/>
                <c:pt idx="0">
                  <c:v>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0EE-4B41-B464-508A7B1ABF33}"/>
            </c:ext>
          </c:extLst>
        </c:ser>
        <c:ser>
          <c:idx val="1"/>
          <c:order val="1"/>
          <c:tx>
            <c:strRef>
              <c:f>'1er trimestre'!$D$14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'1er trimestre'!$B$15</c:f>
              <c:strCache>
                <c:ptCount val="1"/>
                <c:pt idx="0">
                  <c:v>Licenciaturas</c:v>
                </c:pt>
              </c:strCache>
            </c:strRef>
          </c:cat>
          <c:val>
            <c:numRef>
              <c:f>'1er trimestre'!$D$15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962-425A-AFEF-A2729024C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7633840"/>
        <c:axId val="847632208"/>
      </c:barChart>
      <c:catAx>
        <c:axId val="84763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7632208"/>
        <c:crosses val="autoZero"/>
        <c:auto val="1"/>
        <c:lblAlgn val="ctr"/>
        <c:lblOffset val="100"/>
        <c:noMultiLvlLbl val="0"/>
      </c:catAx>
      <c:valAx>
        <c:axId val="8476322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84763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5892768587342E-3"/>
          <c:y val="0.33081962611990456"/>
          <c:w val="0.25863078431316344"/>
          <c:h val="0.44807472959270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Diplomados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Becas otorgadas en diplomados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6338595235404188"/>
          <c:y val="4.480936219265484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1223323161159875"/>
          <c:y val="0.17423371933946893"/>
          <c:w val="0.58776676838840125"/>
          <c:h val="0.778372870868910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'1er trimestre'!$C$64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1"/>
              <c:layout>
                <c:manualLayout>
                  <c:x val="0"/>
                  <c:y val="-3.4538588033512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trimestre'!$B$66:$B$69</c:f>
              <c:strCache>
                <c:ptCount val="4"/>
                <c:pt idx="0">
                  <c:v>Programa Construyendo la Base </c:v>
                </c:pt>
                <c:pt idx="1">
                  <c:v>Ciudadanía y Ética del Docente</c:v>
                </c:pt>
                <c:pt idx="2">
                  <c:v>Formación Integral Humana y Religiosa</c:v>
                </c:pt>
                <c:pt idx="3">
                  <c:v>Programa de selección, formación y acompañamiento de tutores,</c:v>
                </c:pt>
              </c:strCache>
            </c:strRef>
          </c:cat>
          <c:val>
            <c:numRef>
              <c:f>'1er trimestre'!$C$66:$C$69</c:f>
              <c:numCache>
                <c:formatCode>_-* #,##0_-;\-* #,##0_-;_-* "-"??_-;_-@_-</c:formatCode>
                <c:ptCount val="4"/>
                <c:pt idx="0">
                  <c:v>5769</c:v>
                </c:pt>
                <c:pt idx="1">
                  <c:v>300</c:v>
                </c:pt>
                <c:pt idx="2">
                  <c:v>80</c:v>
                </c:pt>
                <c:pt idx="3">
                  <c:v>4500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42-46AF-9879-41A27D3B4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47642544"/>
        <c:axId val="847645808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trimestre'!$D$64</c15:sqref>
                        </c15:formulaRef>
                      </c:ext>
                    </c:extLst>
                    <c:strCache>
                      <c:ptCount val="1"/>
                      <c:pt idx="0">
                        <c:v>%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dLbl>
                    <c:idx val="0"/>
                    <c:layout>
                      <c:manualLayout>
                        <c:x val="0.10486888293111477"/>
                        <c:y val="4.1862878306918629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EF42-46AF-9879-41A27D3B49F2}"/>
                      </c:ext>
                      <c:ext uri="{CE6537A1-D6FC-4f65-9D91-7224C49458BB}"/>
                    </c:extLst>
                  </c:dLbl>
                  <c:dLbl>
                    <c:idx val="1"/>
                    <c:layout>
                      <c:manualLayout>
                        <c:x val="0.10861420017865452"/>
                        <c:y val="-4.1862878306920164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2-EF42-46AF-9879-41A27D3B49F2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trimestre'!$B$66:$B$69</c15:sqref>
                        </c15:formulaRef>
                      </c:ext>
                    </c:extLst>
                    <c:strCache>
                      <c:ptCount val="4"/>
                      <c:pt idx="0">
                        <c:v>Programa Construyendo la Base </c:v>
                      </c:pt>
                      <c:pt idx="1">
                        <c:v>Ciudadanía y Ética del Docente</c:v>
                      </c:pt>
                      <c:pt idx="2">
                        <c:v>Formación Integral Humana y Religiosa</c:v>
                      </c:pt>
                      <c:pt idx="3">
                        <c:v>Programa de selección, formación y acompañamiento de tutores,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trimestre'!$D$66:$D$69</c15:sqref>
                        </c15:formulaRef>
                      </c:ext>
                    </c:extLst>
                    <c:numCache>
                      <c:formatCode>0.00%</c:formatCode>
                      <c:ptCount val="4"/>
                      <c:pt idx="0">
                        <c:v>0.5417410085454033</c:v>
                      </c:pt>
                      <c:pt idx="1">
                        <c:v>2.8171659310733402E-2</c:v>
                      </c:pt>
                      <c:pt idx="2">
                        <c:v>7.5124424828622409E-3</c:v>
                      </c:pt>
                      <c:pt idx="3">
                        <c:v>0.42257488966100104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C-EF42-46AF-9879-41A27D3B49F2}"/>
                  </c:ext>
                </c:extLst>
              </c15:ser>
            </c15:filteredBarSeries>
          </c:ext>
        </c:extLst>
      </c:bar3DChart>
      <c:valAx>
        <c:axId val="8476458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847642544"/>
        <c:crosses val="autoZero"/>
        <c:crossBetween val="between"/>
      </c:valAx>
      <c:catAx>
        <c:axId val="8476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7645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 Talleres, Congresos, Cursos y Seminarios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Becas otorgadas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179800884779594"/>
          <c:y val="1.66917337579993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9311069856105385"/>
          <c:y val="0.21187561367705671"/>
          <c:w val="0.60044441599271636"/>
          <c:h val="0.76684964671454148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'1er trimestre'!$C$77</c:f>
              <c:strCache>
                <c:ptCount val="1"/>
                <c:pt idx="0">
                  <c:v>Becas otorgadas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3852813852813979E-2"/>
                  <c:y val="-4.9180349029882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B7F-4892-913B-BF784A182A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trimestre'!$B$78:$B$84</c:f>
              <c:strCache>
                <c:ptCount val="7"/>
                <c:pt idx="0">
                  <c:v>Congreso Internacional Pedagogía</c:v>
                </c:pt>
                <c:pt idx="1">
                  <c:v>Formas Creativas y Gamificadas de la Educación Online</c:v>
                </c:pt>
                <c:pt idx="2">
                  <c:v>Educación Medio Ambiental en los Centros Educativos</c:v>
                </c:pt>
                <c:pt idx="3">
                  <c:v>Educación Inclusiva y Atención a la Diversidad</c:v>
                </c:pt>
                <c:pt idx="4">
                  <c:v>Seminario "Semana de la Geografía 2023</c:v>
                </c:pt>
                <c:pt idx="5">
                  <c:v>"VI Seminario Internacional en el Marco de la Propuesta Socioeducativa de la Institución Teresiana (PSE)"</c:v>
                </c:pt>
                <c:pt idx="6">
                  <c:v>Congreso Vigésima Reunión Dominicana de Matemática Educativa (REDOME 20)</c:v>
                </c:pt>
              </c:strCache>
            </c:strRef>
          </c:cat>
          <c:val>
            <c:numRef>
              <c:f>'1er trimestre'!$C$78:$C$84</c:f>
              <c:numCache>
                <c:formatCode>_-* #,##0_-;\-* #,##0_-;_-* "-"??_-;_-@_-</c:formatCode>
                <c:ptCount val="7"/>
                <c:pt idx="0">
                  <c:v>36</c:v>
                </c:pt>
                <c:pt idx="1">
                  <c:v>80</c:v>
                </c:pt>
                <c:pt idx="2">
                  <c:v>250</c:v>
                </c:pt>
                <c:pt idx="3">
                  <c:v>100</c:v>
                </c:pt>
                <c:pt idx="4">
                  <c:v>750</c:v>
                </c:pt>
                <c:pt idx="5">
                  <c:v>100</c:v>
                </c:pt>
                <c:pt idx="6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7A-41E7-8736-D8C650FBC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gapDepth val="172"/>
        <c:shape val="box"/>
        <c:axId val="847638192"/>
        <c:axId val="847637104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trimestre'!$D$77</c15:sqref>
                        </c15:formulaRef>
                      </c:ext>
                    </c:extLst>
                    <c:strCache>
                      <c:ptCount val="1"/>
                      <c:pt idx="0">
                        <c:v>% 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trimestre'!$B$78:$B$84</c15:sqref>
                        </c15:formulaRef>
                      </c:ext>
                    </c:extLst>
                    <c:strCache>
                      <c:ptCount val="7"/>
                      <c:pt idx="0">
                        <c:v>Congreso Internacional Pedagogía</c:v>
                      </c:pt>
                      <c:pt idx="1">
                        <c:v>Formas Creativas y Gamificadas de la Educación Online</c:v>
                      </c:pt>
                      <c:pt idx="2">
                        <c:v>Educación Medio Ambiental en los Centros Educativos</c:v>
                      </c:pt>
                      <c:pt idx="3">
                        <c:v>Educación Inclusiva y Atención a la Diversidad</c:v>
                      </c:pt>
                      <c:pt idx="4">
                        <c:v>Seminario "Semana de la Geografía 2023</c:v>
                      </c:pt>
                      <c:pt idx="5">
                        <c:v>"VI Seminario Internacional en el Marco de la Propuesta Socioeducativa de la Institución Teresiana (PSE)"</c:v>
                      </c:pt>
                      <c:pt idx="6">
                        <c:v>Congreso Vigésima Reunión Dominicana de Matemática Educativa (REDOME 20)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trimestre'!$D$78:$D$84</c15:sqref>
                        </c15:formulaRef>
                      </c:ext>
                    </c:extLst>
                    <c:numCache>
                      <c:formatCode>0.00%</c:formatCode>
                      <c:ptCount val="7"/>
                      <c:pt idx="0">
                        <c:v>2.4556616643929059E-2</c:v>
                      </c:pt>
                      <c:pt idx="1">
                        <c:v>5.4570259208731244E-2</c:v>
                      </c:pt>
                      <c:pt idx="2">
                        <c:v>0.17053206002728513</c:v>
                      </c:pt>
                      <c:pt idx="3">
                        <c:v>6.8212824010914053E-2</c:v>
                      </c:pt>
                      <c:pt idx="4">
                        <c:v>0.51159618008185537</c:v>
                      </c:pt>
                      <c:pt idx="5">
                        <c:v>6.8212824010914053E-2</c:v>
                      </c:pt>
                      <c:pt idx="6">
                        <c:v>0.10231923601637108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EE7A-41E7-8736-D8C650FBC04C}"/>
                  </c:ext>
                </c:extLst>
              </c15:ser>
            </c15:filteredBarSeries>
          </c:ext>
        </c:extLst>
      </c:bar3DChart>
      <c:valAx>
        <c:axId val="84763710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847638192"/>
        <c:crosses val="autoZero"/>
        <c:crossBetween val="between"/>
      </c:valAx>
      <c:catAx>
        <c:axId val="847638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7637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Programas de Formación y Desarrollo Profesional   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Becas otorgadas según Eje Geográfico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trimestre'!$B$141:$B$145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'1er trimestre'!$C$141:$C$145</c:f>
              <c:numCache>
                <c:formatCode>_-* #,##0_-;\-* #,##0_-;_-* "-"??_-;_-@_-</c:formatCode>
                <c:ptCount val="5"/>
                <c:pt idx="0">
                  <c:v>4875</c:v>
                </c:pt>
                <c:pt idx="1">
                  <c:v>1585</c:v>
                </c:pt>
                <c:pt idx="2">
                  <c:v>1673</c:v>
                </c:pt>
                <c:pt idx="3">
                  <c:v>2525</c:v>
                </c:pt>
                <c:pt idx="4">
                  <c:v>1701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E0-48AD-8FAC-087086946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7640368"/>
        <c:axId val="8476463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trimestre'!$B$141:$B$145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trimestre'!$D$141:$D$145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0.39444938910915123</c:v>
                      </c:pt>
                      <c:pt idx="1">
                        <c:v>0.12824662189497532</c:v>
                      </c:pt>
                      <c:pt idx="2">
                        <c:v>0.1353669390727405</c:v>
                      </c:pt>
                      <c:pt idx="3">
                        <c:v>0.20430455538473988</c:v>
                      </c:pt>
                      <c:pt idx="4">
                        <c:v>0.13763249453839307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F3E0-48AD-8FAC-087086946337}"/>
                  </c:ext>
                </c:extLst>
              </c15:ser>
            </c15:filteredBarSeries>
          </c:ext>
        </c:extLst>
      </c:barChart>
      <c:catAx>
        <c:axId val="84764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7646352"/>
        <c:crosses val="autoZero"/>
        <c:auto val="1"/>
        <c:lblAlgn val="ctr"/>
        <c:lblOffset val="100"/>
        <c:noMultiLvlLbl val="0"/>
      </c:catAx>
      <c:valAx>
        <c:axId val="84764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764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Inicial  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Eje Geográfico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trimestre'!$B$156:$B$160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'1er trimestre'!$C$156:$C$160</c:f>
              <c:numCache>
                <c:formatCode>General</c:formatCode>
                <c:ptCount val="5"/>
                <c:pt idx="0">
                  <c:v>92</c:v>
                </c:pt>
                <c:pt idx="1">
                  <c:v>25</c:v>
                </c:pt>
                <c:pt idx="2">
                  <c:v>22</c:v>
                </c:pt>
                <c:pt idx="3">
                  <c:v>0</c:v>
                </c:pt>
                <c:pt idx="4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6D-4CBD-9F26-C4787818C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7646896"/>
        <c:axId val="84764744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trimestre'!$B$156:$B$160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trimestre'!$D$156:$D$160</c15:sqref>
                        </c15:formulaRef>
                      </c:ext>
                    </c:extLst>
                    <c:numCache>
                      <c:formatCode>0.0%</c:formatCode>
                      <c:ptCount val="5"/>
                      <c:pt idx="0">
                        <c:v>0.55421686746987953</c:v>
                      </c:pt>
                      <c:pt idx="1">
                        <c:v>0.15060240963855423</c:v>
                      </c:pt>
                      <c:pt idx="2">
                        <c:v>0.13253012048192772</c:v>
                      </c:pt>
                      <c:pt idx="3">
                        <c:v>0</c:v>
                      </c:pt>
                      <c:pt idx="4">
                        <c:v>0.16265060240963855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256D-4CBD-9F26-C4787818C535}"/>
                  </c:ext>
                </c:extLst>
              </c15:ser>
            </c15:filteredBarSeries>
          </c:ext>
        </c:extLst>
      </c:barChart>
      <c:catAx>
        <c:axId val="84764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7647440"/>
        <c:crosses val="autoZero"/>
        <c:auto val="1"/>
        <c:lblAlgn val="ctr"/>
        <c:lblOffset val="100"/>
        <c:noMultiLvlLbl val="0"/>
      </c:catAx>
      <c:valAx>
        <c:axId val="84764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764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  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Eje Geográfico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trimestre'!$B$171:$B$175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'1er trimestre'!$C$171:$C$175</c:f>
              <c:numCache>
                <c:formatCode>_-* #,##0_-;\-* #,##0_-;_-* "-"??_-;_-@_-</c:formatCode>
                <c:ptCount val="5"/>
                <c:pt idx="0">
                  <c:v>4755</c:v>
                </c:pt>
                <c:pt idx="1">
                  <c:v>1535</c:v>
                </c:pt>
                <c:pt idx="2">
                  <c:v>1626</c:v>
                </c:pt>
                <c:pt idx="3">
                  <c:v>2525</c:v>
                </c:pt>
                <c:pt idx="4">
                  <c:v>1674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DD-4989-9DA5-F5E676053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8761856"/>
        <c:axId val="73875750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trimestre'!$B$171:$B$175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trimestre'!$D$171:$D$175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0.39248865043334707</c:v>
                      </c:pt>
                      <c:pt idx="1">
                        <c:v>0.12670243499793643</c:v>
                      </c:pt>
                      <c:pt idx="2">
                        <c:v>0.13421378456458935</c:v>
                      </c:pt>
                      <c:pt idx="3">
                        <c:v>0.20841931489888568</c:v>
                      </c:pt>
                      <c:pt idx="4">
                        <c:v>0.13817581510524143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62DD-4989-9DA5-F5E67605363C}"/>
                  </c:ext>
                </c:extLst>
              </c15:ser>
            </c15:filteredBarSeries>
          </c:ext>
        </c:extLst>
      </c:barChart>
      <c:catAx>
        <c:axId val="73876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8757504"/>
        <c:crosses val="autoZero"/>
        <c:auto val="1"/>
        <c:lblAlgn val="ctr"/>
        <c:lblOffset val="100"/>
        <c:noMultiLvlLbl val="0"/>
      </c:catAx>
      <c:valAx>
        <c:axId val="7387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876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Posgrado  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Docentes Becados según Eje Geográfico</a:t>
            </a:r>
            <a:endParaRPr lang="es-DO" sz="1000"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trimestre'!$B$187:$B$191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'1er trimestre'!$C$187:$C$191</c:f>
              <c:numCache>
                <c:formatCode>General</c:formatCode>
                <c:ptCount val="5"/>
                <c:pt idx="0">
                  <c:v>28</c:v>
                </c:pt>
                <c:pt idx="1">
                  <c:v>25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5C-4880-A8AE-7522EFE7E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8755872"/>
        <c:axId val="73875859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trimestre'!$B$187:$B$191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trimestre'!$D$187:$D$191</c15:sqref>
                        </c15:formulaRef>
                      </c:ext>
                    </c:extLst>
                    <c:numCache>
                      <c:formatCode>0%</c:formatCode>
                      <c:ptCount val="5"/>
                      <c:pt idx="0">
                        <c:v>0.35897435897435898</c:v>
                      </c:pt>
                      <c:pt idx="1">
                        <c:v>0.32051282051282054</c:v>
                      </c:pt>
                      <c:pt idx="2">
                        <c:v>0.32051282051282054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E25C-4880-A8AE-7522EFE7E352}"/>
                  </c:ext>
                </c:extLst>
              </c15:ser>
            </c15:filteredBarSeries>
          </c:ext>
        </c:extLst>
      </c:barChart>
      <c:catAx>
        <c:axId val="738755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8758592"/>
        <c:crosses val="autoZero"/>
        <c:auto val="1"/>
        <c:lblAlgn val="ctr"/>
        <c:lblOffset val="100"/>
        <c:noMultiLvlLbl val="0"/>
      </c:catAx>
      <c:valAx>
        <c:axId val="73875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875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Posgrado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Docentes Becados vs Meta del año 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 enero-marzo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22414090588201577"/>
          <c:y val="5.69800569800569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0374567692416863"/>
          <c:y val="0.29777082488984646"/>
          <c:w val="0.82977230928154055"/>
          <c:h val="0.48222245027190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'1er trimestre'!$B$102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trimestre'!$A$103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'1er trimestre'!$B$103</c:f>
              <c:numCache>
                <c:formatCode>_-* #,##0_-;\-* #,##0_-;_-* "-"??_-;_-@_-</c:formatCode>
                <c:ptCount val="1"/>
                <c:pt idx="0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44-4BE5-8C87-07D240C2B132}"/>
            </c:ext>
          </c:extLst>
        </c:ser>
        <c:ser>
          <c:idx val="1"/>
          <c:order val="1"/>
          <c:tx>
            <c:strRef>
              <c:f>'1er trimestre'!$C$102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trimestre'!$A$103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'1er trimestre'!$C$103</c:f>
              <c:numCache>
                <c:formatCode>_-* #,##0_-;\-* #,##0_-;_-* "-"??_-;_-@_-</c:formatCode>
                <c:ptCount val="1"/>
                <c:pt idx="0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B44-4BE5-8C87-07D240C2B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8756960"/>
        <c:axId val="738754784"/>
      </c:barChart>
      <c:catAx>
        <c:axId val="73875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8754784"/>
        <c:crosses val="autoZero"/>
        <c:auto val="1"/>
        <c:lblAlgn val="ctr"/>
        <c:lblOffset val="100"/>
        <c:noMultiLvlLbl val="0"/>
      </c:catAx>
      <c:valAx>
        <c:axId val="73875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875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 % Becas otorgadas por Tipo de Programa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60522618848657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036025810874422E-2"/>
          <c:y val="0.19029666349097984"/>
          <c:w val="0.96396397418912561"/>
          <c:h val="0.4384504463924554"/>
        </c:manualLayout>
      </c:layout>
      <c:pie3DChart>
        <c:varyColors val="1"/>
        <c:ser>
          <c:idx val="1"/>
          <c:order val="1"/>
          <c:dPt>
            <c:idx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4C3-4BFF-B26A-79F046673965}"/>
              </c:ext>
            </c:extLst>
          </c:dPt>
          <c:dPt>
            <c:idx val="1"/>
            <c:bubble3D val="0"/>
            <c:explosion val="119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976-4CE4-AE46-613085D7BD9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C3-4BFF-B26A-79F046673965}"/>
              </c:ext>
            </c:extLst>
          </c:dPt>
          <c:dPt>
            <c:idx val="3"/>
            <c:bubble3D val="0"/>
            <c:explosion val="35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B976-4CE4-AE46-613085D7BD9D}"/>
              </c:ext>
            </c:extLst>
          </c:dPt>
          <c:dLbls>
            <c:dLbl>
              <c:idx val="0"/>
              <c:layout>
                <c:manualLayout>
                  <c:x val="2.1866064590745599E-2"/>
                  <c:y val="6.241352682460674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C3-4BFF-B26A-79F0466739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70399497652127E-2"/>
                  <c:y val="3.99859968951535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4C3-4BFF-B26A-79F04667396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1856031353164739E-2"/>
                  <c:y val="2.39055634799940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976-4CE4-AE46-613085D7BD9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'1er trimestre'!$B$115:$C$118</c:f>
              <c:multiLvlStrCache>
                <c:ptCount val="4"/>
                <c:lvl>
                  <c:pt idx="0">
                    <c:v>Licenciaturas</c:v>
                  </c:pt>
                  <c:pt idx="1">
                    <c:v>Diplomados, Talleres, Congresos, Cursos y Seminarios.</c:v>
                  </c:pt>
                  <c:pt idx="2">
                    <c:v>Programa Construyendo la Base de los Aprendizajes (CON BASE)</c:v>
                  </c:pt>
                  <c:pt idx="3">
                    <c:v>doctorados</c:v>
                  </c:pt>
                </c:lvl>
                <c:lvl>
                  <c:pt idx="0">
                    <c:v>Formación Inicial</c:v>
                  </c:pt>
                  <c:pt idx="1">
                    <c:v>Formación Continua</c:v>
                  </c:pt>
                  <c:pt idx="3">
                    <c:v>Posgrado</c:v>
                  </c:pt>
                </c:lvl>
              </c:multiLvlStrCache>
            </c:multiLvlStrRef>
          </c:cat>
          <c:val>
            <c:numRef>
              <c:f>'1er trimestre'!$E$115:$E$118</c:f>
              <c:numCache>
                <c:formatCode>0.0%</c:formatCode>
                <c:ptCount val="4"/>
                <c:pt idx="0">
                  <c:v>1.3431507403511612E-2</c:v>
                </c:pt>
                <c:pt idx="1">
                  <c:v>0.51347196375111259</c:v>
                </c:pt>
                <c:pt idx="2">
                  <c:v>0.4667853386196294</c:v>
                </c:pt>
                <c:pt idx="3">
                  <c:v>6.3111902257464193E-3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976-4CE4-AE46-613085D7B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explosion val="37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B976-4CE4-AE46-613085D7BD9D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B976-4CE4-AE46-613085D7BD9D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B976-4CE4-AE46-613085D7BD9D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B976-4CE4-AE46-613085D7BD9D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multiLvl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trimestre'!$B$115:$C$118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Licenciaturas</c:v>
                        </c:pt>
                        <c:pt idx="1">
                          <c:v>Diplomados, Talleres, Congresos, Cursos y Seminarios.</c:v>
                        </c:pt>
                        <c:pt idx="2">
                          <c:v>Programa Construyendo la Base de los Aprendizajes (CON BASE)</c:v>
                        </c:pt>
                        <c:pt idx="3">
                          <c:v>doctorados</c:v>
                        </c:pt>
                      </c:lvl>
                      <c:lvl>
                        <c:pt idx="0">
                          <c:v>Formación Inicial</c:v>
                        </c:pt>
                        <c:pt idx="1">
                          <c:v>Formación Continua</c:v>
                        </c:pt>
                        <c:pt idx="3">
                          <c:v>Posgrado</c:v>
                        </c:pt>
                      </c:lvl>
                    </c:multiLvlStrCache>
                  </c:multiLvl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trimestre'!$D$115:$D$118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 formatCode="General">
                        <c:v>166</c:v>
                      </c:pt>
                      <c:pt idx="1">
                        <c:v>6346</c:v>
                      </c:pt>
                      <c:pt idx="2" formatCode="General">
                        <c:v>5769</c:v>
                      </c:pt>
                      <c:pt idx="3" formatCode="General">
                        <c:v>78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8-B976-4CE4-AE46-613085D7BD9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553654946824161E-2"/>
          <c:y val="0.61467152748109322"/>
          <c:w val="0.94037768592532145"/>
          <c:h val="0.385328472518906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que concluyeron la formación, por Tipo de Programa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605226188486574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333329550023534"/>
          <c:y val="0.27810719362203701"/>
          <c:w val="0.76216222964822877"/>
          <c:h val="0.32803976426023668"/>
        </c:manualLayout>
      </c:layout>
      <c:bar3DChart>
        <c:barDir val="col"/>
        <c:grouping val="clustered"/>
        <c:varyColors val="0"/>
        <c:ser>
          <c:idx val="1"/>
          <c:order val="1"/>
          <c:spPr>
            <a:solidFill>
              <a:srgbClr val="00B050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C40-452F-BBF3-3D0F0A129A70}"/>
              </c:ext>
            </c:extLst>
          </c:dPt>
          <c:dPt>
            <c:idx val="1"/>
            <c:invertIfNegative val="0"/>
            <c:bubble3D val="0"/>
            <c:explosion val="54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C40-452F-BBF3-3D0F0A129A70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C40-452F-BBF3-3D0F0A129A70}"/>
              </c:ext>
            </c:extLst>
          </c:dPt>
          <c:dLbls>
            <c:dLbl>
              <c:idx val="0"/>
              <c:layout>
                <c:manualLayout>
                  <c:x val="-4.5286218263114632E-4"/>
                  <c:y val="-3.701921875150230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C40-452F-BBF3-3D0F0A129A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828820648699474E-2"/>
                  <c:y val="-3.9072039072039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EC40-452F-BBF3-3D0F0A129A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6064105536183438E-2"/>
                  <c:y val="-1.07686539182601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C40-452F-BBF3-3D0F0A129A7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'1er trimestre'!$B$128:$C$130</c15:sqref>
                  </c15:fullRef>
                  <c15:levelRef>
                    <c15:sqref>'1er trimestre'!$B$128:$B$130</c15:sqref>
                  </c15:levelRef>
                </c:ext>
              </c:extLst>
              <c:f>'1er trimestre'!$B$128:$B$130</c:f>
              <c:strCache>
                <c:ptCount val="3"/>
                <c:pt idx="0">
                  <c:v>Formación Inicial</c:v>
                </c:pt>
                <c:pt idx="1">
                  <c:v>Formación Continua</c:v>
                </c:pt>
                <c:pt idx="2">
                  <c:v>Posgrado</c:v>
                </c:pt>
              </c:strCache>
            </c:strRef>
          </c:cat>
          <c:val>
            <c:numRef>
              <c:f>'1er trimestre'!$E$128:$E$130</c:f>
              <c:numCache>
                <c:formatCode>0.0%</c:formatCode>
                <c:ptCount val="3"/>
                <c:pt idx="0" formatCode="0.00%">
                  <c:v>1.7843726521412473E-2</c:v>
                </c:pt>
                <c:pt idx="1">
                  <c:v>0.95586025544703235</c:v>
                </c:pt>
                <c:pt idx="2">
                  <c:v>2.6296018031555221E-2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C40-452F-BBF3-3D0F0A129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738756416"/>
        <c:axId val="738758048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rgbClr val="00B0F0"/>
                  </a:solidFill>
                  <a:ln w="25400">
                    <a:solidFill>
                      <a:schemeClr val="lt1"/>
                    </a:solidFill>
                  </a:ln>
                  <a:effectLst/>
                  <a:sp3d contourW="25400">
                    <a:contourClr>
                      <a:schemeClr val="lt1"/>
                    </a:contourClr>
                  </a:sp3d>
                </c:spPr>
                <c:invertIfNegative val="0"/>
                <c:dPt>
                  <c:idx val="0"/>
                  <c:invertIfNegative val="0"/>
                  <c:bubble3D val="0"/>
                  <c:spPr>
                    <a:solidFill>
                      <a:schemeClr val="accent2">
                        <a:lumMod val="75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EC40-452F-BBF3-3D0F0A129A70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rgbClr val="00B0F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EC40-452F-BBF3-3D0F0A129A70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EC40-452F-BBF3-3D0F0A129A70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3.0629203198069603E-2"/>
                        <c:y val="2.595523518884176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EC40-452F-BBF3-3D0F0A129A70}"/>
                      </c:ext>
                      <c:ext uri="{CE6537A1-D6FC-4f65-9D91-7224C49458BB}"/>
                    </c:extLst>
                  </c:dLbl>
                  <c:dLbl>
                    <c:idx val="2"/>
                    <c:layout>
                      <c:manualLayout>
                        <c:x val="-2.0619984217923183E-3"/>
                        <c:y val="3.381160292609577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EC40-452F-BBF3-3D0F0A129A70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'1er trimestre'!$B$128:$C$130</c15:sqref>
                        </c15:fullRef>
                        <c15:levelRef>
                          <c15:sqref>'1er trimestre'!$B$128:$B$130</c15:sqref>
                        </c15:levelRef>
                        <c15:formulaRef>
                          <c15:sqref>'1er trimestre'!$B$128:$B$130</c15:sqref>
                        </c15:formulaRef>
                      </c:ext>
                    </c:extLst>
                    <c:strCache>
                      <c:ptCount val="3"/>
                      <c:pt idx="0">
                        <c:v>Formación Inicial</c:v>
                      </c:pt>
                      <c:pt idx="1">
                        <c:v>Formación Continua</c:v>
                      </c:pt>
                      <c:pt idx="2">
                        <c:v>Posgrado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trimestre'!$D$128:$D$130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 formatCode="General">
                        <c:v>95</c:v>
                      </c:pt>
                      <c:pt idx="1">
                        <c:v>5089</c:v>
                      </c:pt>
                      <c:pt idx="2" formatCode="General">
                        <c:v>140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6-EC40-452F-BBF3-3D0F0A129A70}"/>
                  </c:ext>
                </c:extLst>
              </c15:ser>
            </c15:filteredBarSeries>
          </c:ext>
        </c:extLst>
      </c:bar3DChart>
      <c:catAx>
        <c:axId val="73875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8758048"/>
        <c:crosses val="autoZero"/>
        <c:auto val="1"/>
        <c:lblAlgn val="ctr"/>
        <c:lblOffset val="100"/>
        <c:noMultiLvlLbl val="0"/>
      </c:catAx>
      <c:valAx>
        <c:axId val="73875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3875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Formación Inicial - 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% Distribución de bachilleres becados en licenciaturas</a:t>
            </a:r>
            <a:r>
              <a:rPr lang="es-DO" sz="1000" b="1" i="0" baseline="0">
                <a:effectLst/>
              </a:rPr>
              <a:t> por</a:t>
            </a:r>
            <a:r>
              <a:rPr lang="en-US" sz="1000" b="1" i="0" baseline="0">
                <a:effectLst/>
              </a:rPr>
              <a:t>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9684062098620655"/>
          <c:y val="1.90930513247887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0274501591556374"/>
          <c:y val="0.29780858178011732"/>
          <c:w val="0.64839867091081704"/>
          <c:h val="0.49317474940190648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'1er trimestre'!$D$22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43641835966892401"/>
                  <c:y val="1.6842101540632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FB5-46CF-A615-8F049FD4F3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48031496062979E-2"/>
                  <c:y val="5.6140338468773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FB5-46CF-A615-8F049FD4F3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3978332495670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FB5-46CF-A615-8F049FD4F3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'1er trimestre'!$B$23:$B$27</c:f>
              <c:strCache>
                <c:ptCount val="5"/>
                <c:pt idx="0">
                  <c:v>Ciecias Sociales</c:v>
                </c:pt>
                <c:pt idx="1">
                  <c:v>Educación Física</c:v>
                </c:pt>
                <c:pt idx="2">
                  <c:v>Educación Inicial</c:v>
                </c:pt>
                <c:pt idx="3">
                  <c:v>Inglés</c:v>
                </c:pt>
                <c:pt idx="4">
                  <c:v>Matemática</c:v>
                </c:pt>
              </c:strCache>
            </c:strRef>
          </c:cat>
          <c:val>
            <c:numRef>
              <c:f>'1er trimestre'!$D$23:$D$27</c:f>
              <c:numCache>
                <c:formatCode>0.00%</c:formatCode>
                <c:ptCount val="5"/>
                <c:pt idx="0">
                  <c:v>0.1144578313253012</c:v>
                </c:pt>
                <c:pt idx="1">
                  <c:v>0.39156626506024095</c:v>
                </c:pt>
                <c:pt idx="2">
                  <c:v>6.6265060240963861E-2</c:v>
                </c:pt>
                <c:pt idx="3">
                  <c:v>0.10843373493975904</c:v>
                </c:pt>
                <c:pt idx="4">
                  <c:v>0.31927710843373491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FB5-46CF-A615-8F049FD4F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8759136"/>
        <c:axId val="7478805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trimestre'!$C$22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trimestre'!$B$23:$B$27</c15:sqref>
                        </c15:formulaRef>
                      </c:ext>
                    </c:extLst>
                    <c:strCache>
                      <c:ptCount val="5"/>
                      <c:pt idx="0">
                        <c:v>Ciecias Sociales</c:v>
                      </c:pt>
                      <c:pt idx="1">
                        <c:v>Educación Física</c:v>
                      </c:pt>
                      <c:pt idx="2">
                        <c:v>Educación Inicial</c:v>
                      </c:pt>
                      <c:pt idx="3">
                        <c:v>Inglés</c:v>
                      </c:pt>
                      <c:pt idx="4">
                        <c:v>Matemática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trimestre'!$C$23:$C$27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19</c:v>
                      </c:pt>
                      <c:pt idx="1">
                        <c:v>65</c:v>
                      </c:pt>
                      <c:pt idx="2">
                        <c:v>11</c:v>
                      </c:pt>
                      <c:pt idx="3">
                        <c:v>18</c:v>
                      </c:pt>
                      <c:pt idx="4">
                        <c:v>53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4FB5-46CF-A615-8F049FD4F3AD}"/>
                  </c:ext>
                </c:extLst>
              </c15:ser>
            </c15:filteredBarSeries>
          </c:ext>
        </c:extLst>
      </c:barChart>
      <c:catAx>
        <c:axId val="738759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7880576"/>
        <c:crosses val="autoZero"/>
        <c:auto val="1"/>
        <c:lblAlgn val="ctr"/>
        <c:lblOffset val="100"/>
        <c:noMultiLvlLbl val="0"/>
      </c:catAx>
      <c:valAx>
        <c:axId val="74788057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73875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413497514938289"/>
          <c:y val="0.81569285591125928"/>
          <c:w val="7.8113028424638409E-2"/>
          <c:h val="8.21173630668429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Formación Continua- Apertura</a:t>
            </a:r>
            <a:r>
              <a:rPr lang="en-US" sz="1000" b="1" baseline="0">
                <a:solidFill>
                  <a:sysClr val="windowText" lastClr="000000"/>
                </a:solidFill>
              </a:rPr>
              <a:t> Programas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Becas otorgadas</a:t>
            </a:r>
            <a:r>
              <a:rPr lang="en-US" sz="1000" b="1" baseline="0">
                <a:solidFill>
                  <a:sysClr val="windowText" lastClr="000000"/>
                </a:solidFill>
              </a:rPr>
              <a:t> por modalidad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5846659167604049"/>
          <c:y val="1.843317972350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4077882644061455"/>
          <c:y val="0.32406142145617622"/>
          <c:w val="0.73687481139758315"/>
          <c:h val="0.43227726455452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'1er trimestre'!$C$49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plosion val="21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A24-4DF1-B3E6-84652ED4F02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A24-4DF1-B3E6-84652ED4F0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A24-4DF1-B3E6-84652ED4F022}"/>
              </c:ext>
            </c:extLst>
          </c:dPt>
          <c:dLbls>
            <c:dLbl>
              <c:idx val="0"/>
              <c:layout>
                <c:manualLayout>
                  <c:x val="0"/>
                  <c:y val="2.4691358024691357E-2"/>
                </c:manualLayout>
              </c:layout>
              <c:tx>
                <c:rich>
                  <a:bodyPr/>
                  <a:lstStyle/>
                  <a:p>
                    <a:fld id="{BC0A5E00-A869-4050-B41C-B9E05A363B24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A24-4DF1-B3E6-84652ED4F022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4.3578338808974056E-3"/>
                  <c:y val="1.523359580052484E-2"/>
                </c:manualLayout>
              </c:layout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A24-4DF1-B3E6-84652ED4F022}"/>
                </c:ext>
                <c:ext xmlns:c15="http://schemas.microsoft.com/office/drawing/2012/chart" uri="{CE6537A1-D6FC-4f65-9D91-7224C49458BB}">
                  <c15:layout>
                    <c:manualLayout>
                      <c:w val="9.0492795937536938E-2"/>
                      <c:h val="4.5968309516865945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1.7727527463018257E-4"/>
                  <c:y val="7.42243608437833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AE9D3F9-FDE4-4B5F-856F-C43ABD9F0075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b="1">
                          <a:solidFill>
                            <a:sysClr val="windowText" lastClr="000000"/>
                          </a:solidFill>
                        </a:defRPr>
                      </a:pPr>
                      <a:t>[VALOR]</a:t>
                    </a:fld>
                    <a:endParaRPr lang="es-DO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A24-4DF1-B3E6-84652ED4F022}"/>
                </c:ext>
                <c:ext xmlns:c15="http://schemas.microsoft.com/office/drawing/2012/chart" uri="{CE6537A1-D6FC-4f65-9D91-7224C49458BB}">
                  <c15:layout>
                    <c:manualLayout>
                      <c:w val="0.134247619047619"/>
                      <c:h val="0.15351790703581408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trimestre'!$B$50:$B$52</c:f>
              <c:strCache>
                <c:ptCount val="3"/>
                <c:pt idx="0">
                  <c:v>Diplomados</c:v>
                </c:pt>
                <c:pt idx="1">
                  <c:v>Programa Construyendo la Base </c:v>
                </c:pt>
                <c:pt idx="2">
                  <c:v>Talleres, congresos, cursos y seminarios</c:v>
                </c:pt>
              </c:strCache>
            </c:strRef>
          </c:cat>
          <c:val>
            <c:numRef>
              <c:f>'1er trimestre'!$C$50:$C$52</c:f>
              <c:numCache>
                <c:formatCode>General</c:formatCode>
                <c:ptCount val="3"/>
                <c:pt idx="0" formatCode="_-* #,##0_-;\-* #,##0_-;_-* &quot;-&quot;??_-;_-@_-">
                  <c:v>4880</c:v>
                </c:pt>
                <c:pt idx="1">
                  <c:v>5769</c:v>
                </c:pt>
                <c:pt idx="2" formatCode="_-* #,##0_-;\-* #,##0_-;_-* &quot;-&quot;??_-;_-@_-">
                  <c:v>1466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24-4DF1-B3E6-84652ED4F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47634384"/>
        <c:axId val="847636016"/>
      </c:barChart>
      <c:catAx>
        <c:axId val="84763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7636016"/>
        <c:crosses val="autoZero"/>
        <c:auto val="1"/>
        <c:lblAlgn val="ctr"/>
        <c:lblOffset val="100"/>
        <c:noMultiLvlLbl val="0"/>
      </c:catAx>
      <c:valAx>
        <c:axId val="84763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763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Diplomados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% Becas otorgadas en diplomados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2772475516094395"/>
          <c:y val="2.66791585958756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41223320881382264"/>
          <c:y val="0.21212414881561018"/>
          <c:w val="0.52095033149006709"/>
          <c:h val="0.73144482032897107"/>
        </c:manualLayout>
      </c:layout>
      <c:bar3DChart>
        <c:barDir val="bar"/>
        <c:grouping val="clustered"/>
        <c:varyColors val="0"/>
        <c:ser>
          <c:idx val="1"/>
          <c:order val="1"/>
          <c:tx>
            <c:strRef>
              <c:f>'1er trimestre'!$D$64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981268990159185E-2"/>
                  <c:y val="4.1862878306918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100-43CF-9B50-774CD39263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981268990159252E-2"/>
                  <c:y val="-4.18628783069201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100-43CF-9B50-774CD39263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'1er trimestre'!$B$66:$B$69</c:f>
              <c:strCache>
                <c:ptCount val="4"/>
                <c:pt idx="0">
                  <c:v>Programa Construyendo la Base </c:v>
                </c:pt>
                <c:pt idx="1">
                  <c:v>Ciudadanía y Ética del Docente</c:v>
                </c:pt>
                <c:pt idx="2">
                  <c:v>Formación Integral Humana y Religiosa</c:v>
                </c:pt>
                <c:pt idx="3">
                  <c:v>Programa de selección, formación y acompañamiento de tutores,</c:v>
                </c:pt>
              </c:strCache>
            </c:strRef>
          </c:cat>
          <c:val>
            <c:numRef>
              <c:f>'1er trimestre'!$D$66:$D$69</c:f>
              <c:numCache>
                <c:formatCode>0.00%</c:formatCode>
                <c:ptCount val="4"/>
                <c:pt idx="0">
                  <c:v>0.5417410085454033</c:v>
                </c:pt>
                <c:pt idx="1">
                  <c:v>2.8171659310733402E-2</c:v>
                </c:pt>
                <c:pt idx="2">
                  <c:v>7.5124424828622409E-3</c:v>
                </c:pt>
                <c:pt idx="3">
                  <c:v>0.42257488966100104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100-43CF-9B50-774CD3926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7886016"/>
        <c:axId val="747881664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trimestre'!$C$64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trimestre'!$B$66:$B$69</c15:sqref>
                        </c15:formulaRef>
                      </c:ext>
                    </c:extLst>
                    <c:strCache>
                      <c:ptCount val="4"/>
                      <c:pt idx="0">
                        <c:v>Programa Construyendo la Base </c:v>
                      </c:pt>
                      <c:pt idx="1">
                        <c:v>Ciudadanía y Ética del Docente</c:v>
                      </c:pt>
                      <c:pt idx="2">
                        <c:v>Formación Integral Humana y Religiosa</c:v>
                      </c:pt>
                      <c:pt idx="3">
                        <c:v>Programa de selección, formación y acompañamiento de tutores,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trimestre'!$C$66:$C$69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4"/>
                      <c:pt idx="0">
                        <c:v>5769</c:v>
                      </c:pt>
                      <c:pt idx="1">
                        <c:v>300</c:v>
                      </c:pt>
                      <c:pt idx="2">
                        <c:v>80</c:v>
                      </c:pt>
                      <c:pt idx="3">
                        <c:v>4500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5100-43CF-9B50-774CD3926327}"/>
                  </c:ext>
                </c:extLst>
              </c15:ser>
            </c15:filteredBarSeries>
          </c:ext>
        </c:extLst>
      </c:bar3DChart>
      <c:valAx>
        <c:axId val="74788166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747886016"/>
        <c:crosses val="autoZero"/>
        <c:crossBetween val="between"/>
      </c:valAx>
      <c:catAx>
        <c:axId val="747886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7881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Formación Continua-  Talleres, Congresos, Cursos y Seminarios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Becas otorgadas según área formativa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179800884779594"/>
          <c:y val="1.66917337579993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8227059015996984"/>
          <c:y val="0.30155773211275422"/>
          <c:w val="0.61128452439380032"/>
          <c:h val="0.69844226788724584"/>
        </c:manualLayout>
      </c:layout>
      <c:bar3DChart>
        <c:barDir val="bar"/>
        <c:grouping val="clustered"/>
        <c:varyColors val="0"/>
        <c:ser>
          <c:idx val="1"/>
          <c:order val="1"/>
          <c:tx>
            <c:strRef>
              <c:f>'1er trimestre'!$D$77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0600615979913077E-3"/>
                  <c:y val="-5.5517145722638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B2D-4B1C-ACD0-973CDAB836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6251413695239317E-3"/>
                  <c:y val="-1.5108941076688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B2D-4B1C-ACD0-973CDAB8362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'1er trimestre'!$B$78:$B$84</c:f>
              <c:strCache>
                <c:ptCount val="7"/>
                <c:pt idx="0">
                  <c:v>Congreso Internacional Pedagogía</c:v>
                </c:pt>
                <c:pt idx="1">
                  <c:v>Formas Creativas y Gamificadas de la Educación Online</c:v>
                </c:pt>
                <c:pt idx="2">
                  <c:v>Educación Medio Ambiental en los Centros Educativos</c:v>
                </c:pt>
                <c:pt idx="3">
                  <c:v>Educación Inclusiva y Atención a la Diversidad</c:v>
                </c:pt>
                <c:pt idx="4">
                  <c:v>Seminario "Semana de la Geografía 2023</c:v>
                </c:pt>
                <c:pt idx="5">
                  <c:v>"VI Seminario Internacional en el Marco de la Propuesta Socioeducativa de la Institución Teresiana (PSE)"</c:v>
                </c:pt>
                <c:pt idx="6">
                  <c:v>Congreso Vigésima Reunión Dominicana de Matemática Educativa (REDOME 20)</c:v>
                </c:pt>
              </c:strCache>
            </c:strRef>
          </c:cat>
          <c:val>
            <c:numRef>
              <c:f>'1er trimestre'!$D$78:$D$84</c:f>
              <c:numCache>
                <c:formatCode>0.00%</c:formatCode>
                <c:ptCount val="7"/>
                <c:pt idx="0">
                  <c:v>2.4556616643929059E-2</c:v>
                </c:pt>
                <c:pt idx="1">
                  <c:v>5.4570259208731244E-2</c:v>
                </c:pt>
                <c:pt idx="2">
                  <c:v>0.17053206002728513</c:v>
                </c:pt>
                <c:pt idx="3">
                  <c:v>6.8212824010914053E-2</c:v>
                </c:pt>
                <c:pt idx="4">
                  <c:v>0.51159618008185537</c:v>
                </c:pt>
                <c:pt idx="5">
                  <c:v>6.8212824010914053E-2</c:v>
                </c:pt>
                <c:pt idx="6">
                  <c:v>0.10231923601637108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B2D-4B1C-ACD0-973CDAB83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5"/>
        <c:gapDepth val="172"/>
        <c:shape val="box"/>
        <c:axId val="747883296"/>
        <c:axId val="747886560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trimestre'!$C$77</c15:sqref>
                        </c15:formulaRef>
                      </c:ext>
                    </c:extLst>
                    <c:strCache>
                      <c:ptCount val="1"/>
                      <c:pt idx="0">
                        <c:v>Becas otorgadas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trimestre'!$B$78:$B$84</c15:sqref>
                        </c15:formulaRef>
                      </c:ext>
                    </c:extLst>
                    <c:strCache>
                      <c:ptCount val="7"/>
                      <c:pt idx="0">
                        <c:v>Congreso Internacional Pedagogía</c:v>
                      </c:pt>
                      <c:pt idx="1">
                        <c:v>Formas Creativas y Gamificadas de la Educación Online</c:v>
                      </c:pt>
                      <c:pt idx="2">
                        <c:v>Educación Medio Ambiental en los Centros Educativos</c:v>
                      </c:pt>
                      <c:pt idx="3">
                        <c:v>Educación Inclusiva y Atención a la Diversidad</c:v>
                      </c:pt>
                      <c:pt idx="4">
                        <c:v>Seminario "Semana de la Geografía 2023</c:v>
                      </c:pt>
                      <c:pt idx="5">
                        <c:v>"VI Seminario Internacional en el Marco de la Propuesta Socioeducativa de la Institución Teresiana (PSE)"</c:v>
                      </c:pt>
                      <c:pt idx="6">
                        <c:v>Congreso Vigésima Reunión Dominicana de Matemática Educativa (REDOME 20)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trimestre'!$C$78:$C$84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7"/>
                      <c:pt idx="0">
                        <c:v>36</c:v>
                      </c:pt>
                      <c:pt idx="1">
                        <c:v>80</c:v>
                      </c:pt>
                      <c:pt idx="2">
                        <c:v>250</c:v>
                      </c:pt>
                      <c:pt idx="3">
                        <c:v>100</c:v>
                      </c:pt>
                      <c:pt idx="4">
                        <c:v>750</c:v>
                      </c:pt>
                      <c:pt idx="5">
                        <c:v>100</c:v>
                      </c:pt>
                      <c:pt idx="6">
                        <c:v>150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B2D-4B1C-ACD0-973CDAB83627}"/>
                  </c:ext>
                </c:extLst>
              </c15:ser>
            </c15:filteredBarSeries>
          </c:ext>
        </c:extLst>
      </c:bar3DChart>
      <c:valAx>
        <c:axId val="7478865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747883296"/>
        <c:crosses val="autoZero"/>
        <c:crossBetween val="between"/>
      </c:valAx>
      <c:catAx>
        <c:axId val="74788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7886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Formación Continua 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Total </a:t>
            </a:r>
            <a:r>
              <a:rPr lang="en-US" sz="1000" b="1" baseline="0">
                <a:solidFill>
                  <a:sysClr val="windowText" lastClr="000000"/>
                </a:solidFill>
              </a:rPr>
              <a:t>becas otorgadas vs Meta del año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7804051378198976"/>
          <c:y val="3.07516426218534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19959025497988E-2"/>
          <c:y val="0.27581614186585945"/>
          <c:w val="0.94180040974502011"/>
          <c:h val="0.40304976972218093"/>
        </c:manualLayout>
      </c:layout>
      <c:lineChart>
        <c:grouping val="standard"/>
        <c:varyColors val="0"/>
        <c:ser>
          <c:idx val="0"/>
          <c:order val="0"/>
          <c:tx>
            <c:strRef>
              <c:f>'1er trimestre'!$B$40</c:f>
              <c:strCache>
                <c:ptCount val="1"/>
                <c:pt idx="0">
                  <c:v>Diplomados y Talleres, congresos, cursos y seminarios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1227742236366819"/>
                  <c:y val="-2.0125786163522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 xmlns:c15="http://schemas.microsoft.com/office/drawing/2012/chart">
                <c:ext xmlns:c16="http://schemas.microsoft.com/office/drawing/2014/chart" uri="{C3380CC4-5D6E-409C-BE32-E72D297353CC}">
                  <c16:uniqueId val="{00000002-4313-4F69-890D-4CA2F446EA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852767875842327E-4"/>
                  <c:y val="1.4756400732927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 xmlns:c15="http://schemas.microsoft.com/office/drawing/2012/chart">
                <c:ext xmlns:c16="http://schemas.microsoft.com/office/drawing/2014/chart" uri="{C3380CC4-5D6E-409C-BE32-E72D297353CC}">
                  <c16:uniqueId val="{00000000-8F22-4DAC-A11C-4191192B0C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'1er trimestre'!$C$39:$E$39</c15:sqref>
                  </c15:fullRef>
                </c:ext>
              </c:extLst>
              <c:f>'1er trimestre'!$C$39:$D$39</c:f>
              <c:strCache>
                <c:ptCount val="2"/>
                <c:pt idx="0">
                  <c:v>Docentes Beneficiados</c:v>
                </c:pt>
                <c:pt idx="1">
                  <c:v>Meta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 trimestre'!$C$40:$E$40</c15:sqref>
                  </c15:fullRef>
                </c:ext>
              </c:extLst>
              <c:f>'1er trimestre'!$C$40:$D$40</c:f>
              <c:numCache>
                <c:formatCode>_-* #,##0_-;\-* #,##0_-;_-* "-"??_-;_-@_-</c:formatCode>
                <c:ptCount val="2"/>
                <c:pt idx="0">
                  <c:v>6346</c:v>
                </c:pt>
                <c:pt idx="1">
                  <c:v>8200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13-4F69-890D-4CA2F446EA0E}"/>
            </c:ext>
          </c:extLst>
        </c:ser>
        <c:ser>
          <c:idx val="1"/>
          <c:order val="1"/>
          <c:tx>
            <c:strRef>
              <c:f>'1er trimestre'!$B$41</c:f>
              <c:strCache>
                <c:ptCount val="1"/>
                <c:pt idx="0">
                  <c:v>Programa Construyendo la Base de los Aprendizajes (CON BASE)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2580700139755223E-2"/>
                  <c:y val="5.7908086478251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4313-4F69-890D-4CA2F446EA0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'1er trimestre'!$C$39:$E$39</c15:sqref>
                  </c15:fullRef>
                </c:ext>
              </c:extLst>
              <c:f>'1er trimestre'!$C$39:$D$39</c:f>
              <c:strCache>
                <c:ptCount val="2"/>
                <c:pt idx="0">
                  <c:v>Docentes Beneficiados</c:v>
                </c:pt>
                <c:pt idx="1">
                  <c:v>Meta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 trimestre'!$C$41:$E$41</c15:sqref>
                  </c15:fullRef>
                </c:ext>
              </c:extLst>
              <c:f>'1er trimestre'!$C$41:$D$41</c:f>
              <c:numCache>
                <c:formatCode>_-* #,##0_-;\-* #,##0_-;_-* "-"??_-;_-@_-</c:formatCode>
                <c:ptCount val="2"/>
                <c:pt idx="0">
                  <c:v>5769</c:v>
                </c:pt>
                <c:pt idx="1">
                  <c:v>4436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4313-4F69-890D-4CA2F446E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7883840"/>
        <c:axId val="747887104"/>
      </c:lineChart>
      <c:catAx>
        <c:axId val="74788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7887104"/>
        <c:crosses val="autoZero"/>
        <c:auto val="1"/>
        <c:lblAlgn val="ctr"/>
        <c:lblOffset val="100"/>
        <c:noMultiLvlLbl val="0"/>
      </c:catAx>
      <c:valAx>
        <c:axId val="7478871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out"/>
        <c:minorTickMark val="none"/>
        <c:tickLblPos val="nextTo"/>
        <c:crossAx val="74788384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7022592966039297E-2"/>
          <c:y val="0.81026018917446629"/>
          <c:w val="0.89999983806647044"/>
          <c:h val="0.12936245233496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Formación Continua- Apertura</a:t>
            </a:r>
            <a:r>
              <a:rPr lang="en-US" sz="1000" b="1" baseline="0">
                <a:solidFill>
                  <a:sysClr val="windowText" lastClr="000000"/>
                </a:solidFill>
              </a:rPr>
              <a:t> Programas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% Becas otorgadas</a:t>
            </a:r>
            <a:r>
              <a:rPr lang="en-US" sz="1000" b="1" baseline="0">
                <a:solidFill>
                  <a:sysClr val="windowText" lastClr="000000"/>
                </a:solidFill>
              </a:rPr>
              <a:t> por modalidad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5846659167604049"/>
          <c:y val="1.843317972350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4077882644061455"/>
          <c:y val="0.32406142145617622"/>
          <c:w val="0.73687481139758315"/>
          <c:h val="0.4322772645545291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'1er trimestre'!$D$49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75F-4D71-8382-CBBD7C461F9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75F-4D71-8382-CBBD7C461F97}"/>
              </c:ext>
            </c:extLst>
          </c:dPt>
          <c:dLbls>
            <c:dLbl>
              <c:idx val="1"/>
              <c:layout>
                <c:manualLayout>
                  <c:x val="0"/>
                  <c:y val="2.9629629629629631E-2"/>
                </c:manualLayout>
              </c:layout>
              <c:spPr>
                <a:solidFill>
                  <a:srgbClr val="FFC0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AD50-4A70-A3BA-EAE2835BA1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trimestre'!$B$50:$B$52</c:f>
              <c:strCache>
                <c:ptCount val="3"/>
                <c:pt idx="0">
                  <c:v>Diplomados</c:v>
                </c:pt>
                <c:pt idx="1">
                  <c:v>Programa Construyendo la Base </c:v>
                </c:pt>
                <c:pt idx="2">
                  <c:v>Talleres, congresos, cursos y seminarios</c:v>
                </c:pt>
              </c:strCache>
            </c:strRef>
          </c:cat>
          <c:val>
            <c:numRef>
              <c:f>'1er trimestre'!$D$50:$D$52</c:f>
              <c:numCache>
                <c:formatCode>0.00%</c:formatCode>
                <c:ptCount val="3"/>
                <c:pt idx="0" formatCode="0.0%">
                  <c:v>0.40280643829962853</c:v>
                </c:pt>
                <c:pt idx="1">
                  <c:v>0.47618654560462237</c:v>
                </c:pt>
                <c:pt idx="2" formatCode="0.0%">
                  <c:v>0.12100701609574907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75F-4D71-8382-CBBD7C461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63350608"/>
        <c:axId val="76334788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trimestre'!$C$49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dPt>
                  <c:idx val="0"/>
                  <c:invertIfNegative val="0"/>
                  <c:bubble3D val="0"/>
                  <c:explosion val="21"/>
                  <c:spPr>
                    <a:solidFill>
                      <a:srgbClr val="00B0F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075F-4D71-8382-CBBD7C461F97}"/>
                    </c:ext>
                  </c:extLst>
                </c:dPt>
                <c:dPt>
                  <c:idx val="1"/>
                  <c:invertIfNegative val="0"/>
                  <c:bubble3D val="0"/>
                  <c:spPr>
                    <a:solidFill>
                      <a:srgbClr val="FF000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075F-4D71-8382-CBBD7C461F97}"/>
                    </c:ext>
                  </c:extLst>
                </c:dPt>
                <c:dPt>
                  <c:idx val="2"/>
                  <c:invertIfNegative val="0"/>
                  <c:bubble3D val="0"/>
                  <c:spPr>
                    <a:solidFill>
                      <a:srgbClr val="00B050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075F-4D71-8382-CBBD7C461F97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0"/>
                        <c:y val="2.4691358024691357E-2"/>
                      </c:manualLayout>
                    </c:layout>
                    <c:tx>
                      <c:rich>
                        <a:bodyPr/>
                        <a:lstStyle/>
                        <a:p>
                          <a:fld id="{BC0A5E00-A869-4050-B41C-B9E05A363B24}" type="VALUE">
                            <a:rPr lang="en-US"/>
                            <a:pPr/>
                            <a:t>[VALOR]</a:t>
                          </a:fld>
                          <a:endParaRPr lang="es-DO"/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075F-4D71-8382-CBBD7C461F97}"/>
                      </c:ext>
                      <c:ext uri="{CE6537A1-D6FC-4f65-9D91-7224C49458BB}">
                        <c15:dlblFieldTable/>
                        <c15:showDataLabelsRange val="0"/>
                      </c:ext>
                    </c:extLst>
                  </c:dLbl>
                  <c:dLbl>
                    <c:idx val="1"/>
                    <c:layout>
                      <c:manualLayout>
                        <c:x val="3.0908136482939649E-3"/>
                        <c:y val="2.5110248315734721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C154FF6A-B08C-4BEB-9777-651A367D22CB}" type="VALUE">
                            <a:rPr lang="en-US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b="1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[VALOR]</a:t>
                          </a:fld>
                          <a:endParaRPr lang="es-DO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075F-4D71-8382-CBBD7C461F97}"/>
                      </c:ext>
                      <c:ext uri="{CE6537A1-D6FC-4f65-9D91-7224C49458BB}">
                        <c15:layout>
                          <c:manualLayout>
                            <c:w val="0.10539032620922385"/>
                            <c:h val="0.18423987324165123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2"/>
                    <c:layout>
                      <c:manualLayout>
                        <c:x val="-1.7727527463018257E-4"/>
                        <c:y val="7.4224360843783324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DAE9D3F9-FDE4-4B5F-856F-C43ABD9F0075}" type="VALUE">
                            <a:rPr lang="en-US">
                              <a:solidFill>
                                <a:sysClr val="windowText" lastClr="000000"/>
                              </a:solidFill>
                            </a:rPr>
                            <a:pPr>
                              <a:defRPr b="1">
                                <a:solidFill>
                                  <a:sysClr val="windowText" lastClr="000000"/>
                                </a:solidFill>
                              </a:defRPr>
                            </a:pPr>
                            <a:t>[VALOR]</a:t>
                          </a:fld>
                          <a:endParaRPr lang="es-DO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075F-4D71-8382-CBBD7C461F97}"/>
                      </c:ext>
                      <c:ext uri="{CE6537A1-D6FC-4f65-9D91-7224C49458BB}">
                        <c15:layout>
                          <c:manualLayout>
                            <c:w val="0.134247619047619"/>
                            <c:h val="0.15351790703581408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trimestre'!$B$50:$B$52</c15:sqref>
                        </c15:formulaRef>
                      </c:ext>
                    </c:extLst>
                    <c:strCache>
                      <c:ptCount val="3"/>
                      <c:pt idx="0">
                        <c:v>Diplomados</c:v>
                      </c:pt>
                      <c:pt idx="1">
                        <c:v>Programa Construyendo la Base </c:v>
                      </c:pt>
                      <c:pt idx="2">
                        <c:v>Talleres, congresos, cursos y seminarios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trimestre'!$C$50:$C$52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_-* #,##0_-;\-* #,##0_-;_-* &quot;-&quot;??_-;_-@_-">
                        <c:v>4880</c:v>
                      </c:pt>
                      <c:pt idx="1">
                        <c:v>5769</c:v>
                      </c:pt>
                      <c:pt idx="2" formatCode="_-* #,##0_-;\-* #,##0_-;_-* &quot;-&quot;??_-;_-@_-">
                        <c:v>1466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6-075F-4D71-8382-CBBD7C461F97}"/>
                  </c:ext>
                </c:extLst>
              </c15:ser>
            </c15:filteredBarSeries>
          </c:ext>
        </c:extLst>
      </c:barChart>
      <c:catAx>
        <c:axId val="76335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63347888"/>
        <c:crosses val="autoZero"/>
        <c:auto val="1"/>
        <c:lblAlgn val="ctr"/>
        <c:lblOffset val="100"/>
        <c:noMultiLvlLbl val="0"/>
      </c:catAx>
      <c:valAx>
        <c:axId val="7633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6335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baseline="0">
                <a:solidFill>
                  <a:schemeClr val="tx1"/>
                </a:solidFill>
                <a:effectLst/>
              </a:rPr>
              <a:t>Programas de Formación y Desarrollo Profesional  </a:t>
            </a:r>
          </a:p>
          <a:p>
            <a:pPr>
              <a:defRPr sz="900" b="1">
                <a:solidFill>
                  <a:schemeClr val="tx1"/>
                </a:solidFill>
              </a:defRPr>
            </a:pPr>
            <a:r>
              <a:rPr lang="en-US" sz="900" b="1" i="0" baseline="0">
                <a:solidFill>
                  <a:schemeClr val="tx1"/>
                </a:solidFill>
                <a:effectLst/>
              </a:rPr>
              <a:t>Total Becas otorgadas por Tipo de Programa</a:t>
            </a:r>
            <a:endParaRPr lang="es-DO" sz="900" b="1">
              <a:solidFill>
                <a:schemeClr val="tx1"/>
              </a:solidFill>
              <a:effectLst/>
            </a:endParaRPr>
          </a:p>
          <a:p>
            <a:pPr>
              <a:defRPr sz="900" b="1">
                <a:solidFill>
                  <a:schemeClr val="tx1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9814381310444305E-2"/>
          <c:y val="0.26449574899836281"/>
          <c:w val="0.92897756023740274"/>
          <c:h val="0.529220842111298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'1er trimestre'!$D$114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'1er trimestre'!$B$115:$B$119</c15:sqref>
                  </c15:fullRef>
                </c:ext>
              </c:extLst>
              <c:f>('1er trimestre'!$B$115:$B$116,'1er trimestre'!$B$118:$B$119)</c:f>
              <c:strCache>
                <c:ptCount val="4"/>
                <c:pt idx="0">
                  <c:v>Formación Inicial</c:v>
                </c:pt>
                <c:pt idx="1">
                  <c:v>Formación Continua</c:v>
                </c:pt>
                <c:pt idx="2">
                  <c:v>Posgrado</c:v>
                </c:pt>
                <c:pt idx="3">
                  <c:v>Total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 trimestre'!$D$115:$D$119</c15:sqref>
                  </c15:fullRef>
                </c:ext>
              </c:extLst>
              <c:f>('1er trimestre'!$D$115:$D$116,'1er trimestre'!$D$118:$D$119)</c:f>
              <c:numCache>
                <c:formatCode>#,##0</c:formatCode>
                <c:ptCount val="4"/>
                <c:pt idx="0" formatCode="General">
                  <c:v>166</c:v>
                </c:pt>
                <c:pt idx="1">
                  <c:v>6346</c:v>
                </c:pt>
                <c:pt idx="2" formatCode="General">
                  <c:v>78</c:v>
                </c:pt>
                <c:pt idx="3" formatCode="_-* #,##0_-;\-* #,##0_-;_-* &quot;-&quot;??_-;_-@_-">
                  <c:v>12359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59F-4599-A933-DCA97B610A8F}"/>
            </c:ext>
            <c:ext xmlns:c15="http://schemas.microsoft.com/office/drawing/2012/chart" uri="{02D57815-91ED-43cb-92C2-25804820EDAC}">
              <c15:categoryFilterExceptions>
                <c15:categoryFilterException>
                  <c15:sqref>'1er trimestre'!$D$117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invertIfNegative val="0"/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shape val="box"/>
        <c:axId val="763348976"/>
        <c:axId val="763351152"/>
        <c:axId val="0"/>
      </c:bar3DChart>
      <c:catAx>
        <c:axId val="76334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63351152"/>
        <c:crosses val="autoZero"/>
        <c:auto val="1"/>
        <c:lblAlgn val="ctr"/>
        <c:lblOffset val="100"/>
        <c:noMultiLvlLbl val="0"/>
      </c:catAx>
      <c:valAx>
        <c:axId val="7633511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6334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6350" cap="flat" cmpd="dbl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 w="12700"/>
      <a:bevelB w="12700"/>
    </a:sp3d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Formación Continua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becas otrogadas en Diplomados vs Meta del año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68328090502333"/>
          <c:y val="0.32943640981357802"/>
          <c:w val="0.82425498970902022"/>
          <c:h val="0.38262897346377078"/>
        </c:manualLayout>
      </c:layout>
      <c:bar3DChart>
        <c:barDir val="col"/>
        <c:grouping val="clustered"/>
        <c:varyColors val="0"/>
        <c:ser>
          <c:idx val="2"/>
          <c:order val="2"/>
          <c:tx>
            <c:strRef>
              <c:f>'1er trimestre'!$B$42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242-49EC-8E7F-51C0495E44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242-49EC-8E7F-51C0495E44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trimestre'!$C$39:$E$39</c:f>
              <c:strCache>
                <c:ptCount val="3"/>
                <c:pt idx="0">
                  <c:v>Docentes Beneficiados</c:v>
                </c:pt>
                <c:pt idx="1">
                  <c:v>Meta</c:v>
                </c:pt>
                <c:pt idx="2">
                  <c:v>% </c:v>
                </c:pt>
              </c:strCache>
            </c:strRef>
          </c:cat>
          <c:val>
            <c:numRef>
              <c:f>'1er trimestre'!$C$42:$E$42</c:f>
              <c:numCache>
                <c:formatCode>_-* #,##0_-;\-* #,##0_-;_-* "-"??_-;_-@_-</c:formatCode>
                <c:ptCount val="3"/>
                <c:pt idx="0">
                  <c:v>12115</c:v>
                </c:pt>
                <c:pt idx="1">
                  <c:v>12636</c:v>
                </c:pt>
                <c:pt idx="2" formatCode="0.0%">
                  <c:v>0.95876859765748657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242-49EC-8E7F-51C0495E4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4952384"/>
        <c:axId val="694954560"/>
        <c:axId val="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trimestre'!$B$40</c15:sqref>
                        </c15:formulaRef>
                      </c:ext>
                    </c:extLst>
                    <c:strCache>
                      <c:ptCount val="1"/>
                      <c:pt idx="0">
                        <c:v>Diplomados y Talleres, congresos, cursos y seminarios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trimestre'!$C$39:$E$39</c15:sqref>
                        </c15:formulaRef>
                      </c:ext>
                    </c:extLst>
                    <c:strCache>
                      <c:ptCount val="3"/>
                      <c:pt idx="0">
                        <c:v>Docentes Beneficiados</c:v>
                      </c:pt>
                      <c:pt idx="1">
                        <c:v>Meta</c:v>
                      </c:pt>
                      <c:pt idx="2">
                        <c:v>%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trimestre'!$C$40:$E$40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>
                        <c:v>6346</c:v>
                      </c:pt>
                      <c:pt idx="1">
                        <c:v>8200</c:v>
                      </c:pt>
                      <c:pt idx="2" formatCode="0.0%">
                        <c:v>0.77390243902439027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9242-49EC-8E7F-51C0495E4461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'1er trimestre'!$B$41</c15:sqref>
                        </c15:formulaRef>
                      </c:ext>
                    </c:extLst>
                    <c:strCache>
                      <c:ptCount val="1"/>
                      <c:pt idx="0">
                        <c:v>Programa Construyendo la Base de los Aprendizajes (CON BASE)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'1er trimestre'!$C$39:$E$39</c15:sqref>
                        </c15:formulaRef>
                      </c:ext>
                    </c:extLst>
                    <c:strCache>
                      <c:ptCount val="3"/>
                      <c:pt idx="0">
                        <c:v>Docentes Beneficiados</c:v>
                      </c:pt>
                      <c:pt idx="1">
                        <c:v>Meta</c:v>
                      </c:pt>
                      <c:pt idx="2">
                        <c:v>%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'1er trimestre'!$C$41:$E$41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>
                        <c:v>5769</c:v>
                      </c:pt>
                      <c:pt idx="1">
                        <c:v>4436</c:v>
                      </c:pt>
                      <c:pt idx="2" formatCode="0.0%">
                        <c:v>1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1-9242-49EC-8E7F-51C0495E4461}"/>
                  </c:ext>
                </c:extLst>
              </c15:ser>
            </c15:filteredBarSeries>
          </c:ext>
        </c:extLst>
      </c:bar3DChart>
      <c:catAx>
        <c:axId val="694952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4954560"/>
        <c:crosses val="autoZero"/>
        <c:auto val="1"/>
        <c:lblAlgn val="ctr"/>
        <c:lblOffset val="100"/>
        <c:noMultiLvlLbl val="0"/>
      </c:catAx>
      <c:valAx>
        <c:axId val="69495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9495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100206456823174"/>
          <c:y val="0.76291506047111701"/>
          <c:w val="0.55799561035019507"/>
          <c:h val="9.5542091276636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Departamemto de Formación Continua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bachilleres becados vs Meta del año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68328090502333"/>
          <c:y val="0.32943640981357802"/>
          <c:w val="0.82425498970902022"/>
          <c:h val="0.382628973463770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'1er trimestre'!$C$14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917808219178082E-2"/>
                  <c:y val="-4.8484848484848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684-475B-9413-0EF6E5D4E0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'1er trimestre'!$B$15:$B$16</c15:sqref>
                  </c15:fullRef>
                </c:ext>
              </c:extLst>
              <c:f>'1er trimestre'!$B$16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 trimestre'!$C$15:$C$16</c15:sqref>
                  </c15:fullRef>
                </c:ext>
              </c:extLst>
              <c:f>'1er trimestre'!$C$16</c:f>
              <c:numCache>
                <c:formatCode>General</c:formatCode>
                <c:ptCount val="1"/>
                <c:pt idx="0">
                  <c:v>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684-475B-9413-0EF6E5D4E0C4}"/>
            </c:ext>
          </c:extLst>
        </c:ser>
        <c:ser>
          <c:idx val="1"/>
          <c:order val="1"/>
          <c:tx>
            <c:strRef>
              <c:f>'1er trimestre'!$D$14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7488584474885909E-2"/>
                  <c:y val="-3.0303030303030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684-475B-9413-0EF6E5D4E0C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'1er trimestre'!$B$15:$B$16</c15:sqref>
                  </c15:fullRef>
                </c:ext>
              </c:extLst>
              <c:f>'1er trimestre'!$B$16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'1er trimestre'!$D$15:$D$16</c15:sqref>
                  </c15:fullRef>
                </c:ext>
              </c:extLst>
              <c:f>'1er trimestre'!$D$16</c:f>
              <c:numCache>
                <c:formatCode>General</c:formatCode>
                <c:ptCount val="1"/>
                <c:pt idx="0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684-475B-9413-0EF6E5D4E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4955104"/>
        <c:axId val="694948032"/>
        <c:axId val="0"/>
        <c:extLst xmlns:c16r2="http://schemas.microsoft.com/office/drawing/2015/06/chart"/>
      </c:bar3DChart>
      <c:catAx>
        <c:axId val="6949551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4948032"/>
        <c:crosses val="autoZero"/>
        <c:auto val="1"/>
        <c:lblAlgn val="ctr"/>
        <c:lblOffset val="100"/>
        <c:noMultiLvlLbl val="0"/>
      </c:catAx>
      <c:valAx>
        <c:axId val="69494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9495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1697767231151"/>
          <c:y val="0.73409019327129577"/>
          <c:w val="0.63566015891849137"/>
          <c:h val="0.102273443092340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Departamemto de Formación Continua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vs Meta del año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 enero-marzo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68328090502333"/>
          <c:y val="0.32943640981357802"/>
          <c:w val="0.82425498970902022"/>
          <c:h val="0.382628973463770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'1er trimestre'!$B$102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6468155500413565E-2"/>
                  <c:y val="-5.0955425370808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05A-4C6F-BA77-6008117ABA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trimestre'!$A$103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'1er trimestre'!$B$103</c:f>
              <c:numCache>
                <c:formatCode>_-* #,##0_-;\-* #,##0_-;_-* "-"??_-;_-@_-</c:formatCode>
                <c:ptCount val="1"/>
                <c:pt idx="0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5A-4C6F-BA77-6008117ABAE1}"/>
            </c:ext>
          </c:extLst>
        </c:ser>
        <c:ser>
          <c:idx val="1"/>
          <c:order val="1"/>
          <c:tx>
            <c:strRef>
              <c:f>'1er trimestre'!$C$102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6319272125723739E-2"/>
                  <c:y val="-5.0955425370808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05A-4C6F-BA77-6008117ABA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trimestre'!$A$103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'1er trimestre'!$C$103</c:f>
              <c:numCache>
                <c:formatCode>_-* #,##0_-;\-* #,##0_-;_-* "-"??_-;_-@_-</c:formatCode>
                <c:ptCount val="1"/>
                <c:pt idx="0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305A-4C6F-BA77-6008117ABAE1}"/>
            </c:ext>
          </c:extLst>
        </c:ser>
        <c:ser>
          <c:idx val="2"/>
          <c:order val="2"/>
          <c:tx>
            <c:strRef>
              <c:f>'1er trimestre'!$D$102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9627791563275438E-2"/>
                  <c:y val="-3.963199751062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05A-4C6F-BA77-6008117ABAE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trimestre'!$A$103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'1er trimestre'!$D$103</c:f>
              <c:numCache>
                <c:formatCode>0.0%</c:formatCode>
                <c:ptCount val="1"/>
                <c:pt idx="0">
                  <c:v>0.156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305A-4C6F-BA77-6008117AB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4952928"/>
        <c:axId val="694954016"/>
        <c:axId val="0"/>
        <c:extLst xmlns:c16r2="http://schemas.microsoft.com/office/drawing/2015/06/chart"/>
      </c:bar3DChart>
      <c:catAx>
        <c:axId val="694952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4954016"/>
        <c:crosses val="autoZero"/>
        <c:auto val="1"/>
        <c:lblAlgn val="ctr"/>
        <c:lblOffset val="100"/>
        <c:noMultiLvlLbl val="0"/>
      </c:catAx>
      <c:valAx>
        <c:axId val="69495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9495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Departamemto de Formación </a:t>
            </a:r>
            <a:r>
              <a:rPr lang="es-DO" sz="1000" b="1" i="0" baseline="0">
                <a:solidFill>
                  <a:sysClr val="windowText" lastClr="000000"/>
                </a:solidFill>
                <a:effectLst/>
              </a:rPr>
              <a:t>Inicial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bachilleres becados vs Meta del año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68328090502333"/>
          <c:y val="0.32943640981357802"/>
          <c:w val="0.82425498970902022"/>
          <c:h val="0.382628973463770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'1er trimestre'!$B$15</c:f>
              <c:strCache>
                <c:ptCount val="1"/>
                <c:pt idx="0">
                  <c:v>Licenciaturas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52C-4977-B853-69BDE5D401CC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52C-4977-B853-69BDE5D401CC}"/>
              </c:ext>
            </c:extLst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52C-4977-B853-69BDE5D401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trimestre'!$C$14:$E$14</c:f>
              <c:strCache>
                <c:ptCount val="3"/>
                <c:pt idx="0">
                  <c:v>Docentes Beneficiados</c:v>
                </c:pt>
                <c:pt idx="1">
                  <c:v>META</c:v>
                </c:pt>
                <c:pt idx="2">
                  <c:v>% </c:v>
                </c:pt>
              </c:strCache>
            </c:strRef>
          </c:cat>
          <c:val>
            <c:numRef>
              <c:f>'1er trimestre'!$C$15:$E$15</c:f>
              <c:numCache>
                <c:formatCode>General</c:formatCode>
                <c:ptCount val="3"/>
                <c:pt idx="0">
                  <c:v>166</c:v>
                </c:pt>
                <c:pt idx="1">
                  <c:v>150</c:v>
                </c:pt>
                <c:pt idx="2" formatCode="0%">
                  <c:v>1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5-452C-4977-B853-69BDE5D40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4948576"/>
        <c:axId val="694953472"/>
        <c:axId val="0"/>
        <c:extLst xmlns:c16r2="http://schemas.microsoft.com/office/drawing/2015/06/chart"/>
      </c:bar3DChart>
      <c:catAx>
        <c:axId val="6949485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4953472"/>
        <c:crosses val="autoZero"/>
        <c:auto val="1"/>
        <c:lblAlgn val="ctr"/>
        <c:lblOffset val="100"/>
        <c:noMultiLvlLbl val="0"/>
      </c:catAx>
      <c:valAx>
        <c:axId val="69495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9494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Posgrado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vs Meta del año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 enero-marzo 2023.</a:t>
            </a:r>
            <a:endParaRPr lang="es-DO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968328090502333"/>
          <c:y val="0.32943640981357802"/>
          <c:w val="0.82425498970902022"/>
          <c:h val="0.382628973463770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A84-4828-8A37-F8C044A67872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A84-4828-8A37-F8C044A678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trimestre'!$B$102:$D$102</c:f>
              <c:strCache>
                <c:ptCount val="3"/>
                <c:pt idx="0">
                  <c:v>Docentes Beneficiados</c:v>
                </c:pt>
                <c:pt idx="1">
                  <c:v>Meta</c:v>
                </c:pt>
                <c:pt idx="2">
                  <c:v>%</c:v>
                </c:pt>
              </c:strCache>
            </c:strRef>
          </c:cat>
          <c:val>
            <c:numRef>
              <c:f>'1er trimestre'!$B$103:$D$103</c:f>
              <c:numCache>
                <c:formatCode>_-* #,##0_-;\-* #,##0_-;_-* "-"??_-;_-@_-</c:formatCode>
                <c:ptCount val="3"/>
                <c:pt idx="0">
                  <c:v>78</c:v>
                </c:pt>
                <c:pt idx="1">
                  <c:v>500</c:v>
                </c:pt>
                <c:pt idx="2" formatCode="0.0%">
                  <c:v>0.156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5-AA84-4828-8A37-F8C044A67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94949120"/>
        <c:axId val="694949664"/>
        <c:axId val="0"/>
        <c:extLst xmlns:c16r2="http://schemas.microsoft.com/office/drawing/2015/06/chart"/>
      </c:bar3DChart>
      <c:catAx>
        <c:axId val="694949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4949664"/>
        <c:crosses val="autoZero"/>
        <c:auto val="1"/>
        <c:lblAlgn val="ctr"/>
        <c:lblOffset val="100"/>
        <c:noMultiLvlLbl val="0"/>
      </c:catAx>
      <c:valAx>
        <c:axId val="69494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9494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Docentes Becados que concluyeron la formación, por Tipo de Programa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172793878756081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972980968088929"/>
          <c:y val="0.32544447559769019"/>
          <c:w val="0.85585589675650231"/>
          <c:h val="0.3085039021645860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25400">
              <a:solidFill>
                <a:schemeClr val="lt1"/>
              </a:solidFill>
            </a:ln>
            <a:effectLst/>
            <a:sp3d contourW="25400">
              <a:contourClr>
                <a:schemeClr val="lt1"/>
              </a:contourClr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782-4B73-9536-F35DA18F0955}"/>
              </c:ext>
            </c:extLst>
          </c:dPt>
          <c:dPt>
            <c:idx val="1"/>
            <c:invertIfNegative val="0"/>
            <c:bubble3D val="0"/>
            <c:explosion val="45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82-4B73-9536-F35DA18F0955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782-4B73-9536-F35DA18F0955}"/>
              </c:ext>
            </c:extLst>
          </c:dPt>
          <c:dLbls>
            <c:dLbl>
              <c:idx val="0"/>
              <c:layout>
                <c:manualLayout>
                  <c:x val="5.4039851304575068E-3"/>
                  <c:y val="1.4902360259550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782-4B73-9536-F35DA18F09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2432423229786914E-2"/>
                  <c:y val="-1.4678901910260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782-4B73-9536-F35DA18F09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4784835132344436E-2"/>
                  <c:y val="-1.022514584510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782-4B73-9536-F35DA18F095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'1er trimestre'!$B$128:$C$130</c15:sqref>
                  </c15:fullRef>
                  <c15:levelRef>
                    <c15:sqref>'1er trimestre'!$B$128:$B$130</c15:sqref>
                  </c15:levelRef>
                </c:ext>
              </c:extLst>
              <c:f>'1er trimestre'!$B$128:$B$130</c:f>
              <c:strCache>
                <c:ptCount val="3"/>
                <c:pt idx="0">
                  <c:v>Formación Inicial</c:v>
                </c:pt>
                <c:pt idx="1">
                  <c:v>Formación Continua</c:v>
                </c:pt>
                <c:pt idx="2">
                  <c:v>Posgrado</c:v>
                </c:pt>
              </c:strCache>
            </c:strRef>
          </c:cat>
          <c:val>
            <c:numRef>
              <c:f>'1er trimestre'!$D$128:$D$130</c:f>
              <c:numCache>
                <c:formatCode>_-* #,##0_-;\-* #,##0_-;_-* "-"??_-;_-@_-</c:formatCode>
                <c:ptCount val="3"/>
                <c:pt idx="0" formatCode="General">
                  <c:v>95</c:v>
                </c:pt>
                <c:pt idx="1">
                  <c:v>5089</c:v>
                </c:pt>
                <c:pt idx="2" formatCode="General">
                  <c:v>140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82-4B73-9536-F35DA18F0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847643632"/>
        <c:axId val="847644720"/>
        <c:axId val="0"/>
      </c:bar3DChart>
      <c:catAx>
        <c:axId val="84764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7644720"/>
        <c:crosses val="autoZero"/>
        <c:auto val="1"/>
        <c:lblAlgn val="ctr"/>
        <c:lblOffset val="100"/>
        <c:noMultiLvlLbl val="0"/>
      </c:catAx>
      <c:valAx>
        <c:axId val="84764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764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Formación </a:t>
            </a:r>
            <a:r>
              <a:rPr lang="es-DO" sz="1000" b="1" i="0" baseline="0">
                <a:solidFill>
                  <a:sysClr val="windowText" lastClr="000000"/>
                </a:solidFill>
                <a:effectLst/>
              </a:rPr>
              <a:t>Inicial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bachilleres becados vs Meta del año</a:t>
            </a:r>
            <a:endParaRPr lang="es-DO" sz="1000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1993336325187333"/>
          <c:y val="0.27165619003506913"/>
          <c:w val="0.36704200834999251"/>
          <c:h val="0.59528661858444165"/>
        </c:manualLayout>
      </c:layout>
      <c:pieChart>
        <c:varyColors val="1"/>
        <c:ser>
          <c:idx val="0"/>
          <c:order val="0"/>
          <c:tx>
            <c:strRef>
              <c:f>'1er trimestre'!$B$15</c:f>
              <c:strCache>
                <c:ptCount val="1"/>
                <c:pt idx="0">
                  <c:v>Licenciaturas</c:v>
                </c:pt>
              </c:strCache>
            </c:strRef>
          </c:tx>
          <c:spPr>
            <a:solidFill>
              <a:srgbClr val="00B0F0"/>
            </a:solidFill>
          </c:spPr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B2F-4772-8461-FFED87477E62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FB-410D-A9EF-72E46430A3FD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2F-4772-8461-FFED87477E62}"/>
              </c:ext>
            </c:extLst>
          </c:dPt>
          <c:dLbls>
            <c:dLbl>
              <c:idx val="2"/>
              <c:layout>
                <c:manualLayout>
                  <c:x val="0.14085975004419771"/>
                  <c:y val="0.100108956968614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B2F-4772-8461-FFED87477E6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'1er trimestre'!$C$14:$E$14</c:f>
              <c:strCache>
                <c:ptCount val="3"/>
                <c:pt idx="0">
                  <c:v>Docentes Beneficiados</c:v>
                </c:pt>
                <c:pt idx="1">
                  <c:v>META</c:v>
                </c:pt>
                <c:pt idx="2">
                  <c:v>% </c:v>
                </c:pt>
              </c:strCache>
            </c:strRef>
          </c:cat>
          <c:val>
            <c:numRef>
              <c:f>'1er trimestre'!$C$15:$E$15</c:f>
              <c:numCache>
                <c:formatCode>General</c:formatCode>
                <c:ptCount val="3"/>
                <c:pt idx="0">
                  <c:v>166</c:v>
                </c:pt>
                <c:pt idx="1">
                  <c:v>150</c:v>
                </c:pt>
                <c:pt idx="2" formatCode="0%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2F-4772-8461-FFED87477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B0F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Formación Continua 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Total becas otorgadas vs Meta del año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9152222845209369"/>
          <c:y val="0.2972274680804341"/>
          <c:w val="0.39868652641330049"/>
          <c:h val="0.51305078897010381"/>
        </c:manualLayout>
      </c:layout>
      <c:pieChart>
        <c:varyColors val="1"/>
        <c:ser>
          <c:idx val="2"/>
          <c:order val="2"/>
          <c:tx>
            <c:strRef>
              <c:f>'1er trimestre'!$B$42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24-4090-8416-C3540E2E7301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924-4090-8416-C3540E2E73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24-4090-8416-C3540E2E7301}"/>
              </c:ext>
            </c:extLst>
          </c:dPt>
          <c:dLbls>
            <c:dLbl>
              <c:idx val="2"/>
              <c:layout>
                <c:manualLayout>
                  <c:x val="0.20882913629604349"/>
                  <c:y val="0.108477993096275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24-4090-8416-C3540E2E730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'1er trimestre'!$C$39:$E$39</c:f>
              <c:strCache>
                <c:ptCount val="3"/>
                <c:pt idx="0">
                  <c:v>Docentes Beneficiados</c:v>
                </c:pt>
                <c:pt idx="1">
                  <c:v>Meta</c:v>
                </c:pt>
                <c:pt idx="2">
                  <c:v>% </c:v>
                </c:pt>
              </c:strCache>
            </c:strRef>
          </c:cat>
          <c:val>
            <c:numRef>
              <c:f>'1er trimestre'!$C$42:$E$42</c:f>
              <c:numCache>
                <c:formatCode>_-* #,##0_-;\-* #,##0_-;_-* "-"??_-;_-@_-</c:formatCode>
                <c:ptCount val="3"/>
                <c:pt idx="0">
                  <c:v>12115</c:v>
                </c:pt>
                <c:pt idx="1">
                  <c:v>12636</c:v>
                </c:pt>
                <c:pt idx="2" formatCode="0.0%">
                  <c:v>0.95876859765748657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24-4090-8416-C3540E2E73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trimestre'!$B$40</c15:sqref>
                        </c15:formulaRef>
                      </c:ext>
                    </c:extLst>
                    <c:strCache>
                      <c:ptCount val="1"/>
                      <c:pt idx="0">
                        <c:v>Diplomados y Talleres, congresos, cursos y seminarios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9B42-44DA-89F5-0CFF9B0B3DE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9-9B42-44DA-89F5-0CFF9B0B3DE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B-9B42-44DA-89F5-0CFF9B0B3DE1}"/>
                    </c:ext>
                  </c:extLst>
                </c:dPt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trimestre'!$C$39:$E$39</c15:sqref>
                        </c15:formulaRef>
                      </c:ext>
                    </c:extLst>
                    <c:strCache>
                      <c:ptCount val="3"/>
                      <c:pt idx="0">
                        <c:v>Docentes Beneficiados</c:v>
                      </c:pt>
                      <c:pt idx="1">
                        <c:v>Meta</c:v>
                      </c:pt>
                      <c:pt idx="2">
                        <c:v>%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trimestre'!$C$40:$E$40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>
                        <c:v>6346</c:v>
                      </c:pt>
                      <c:pt idx="1">
                        <c:v>8200</c:v>
                      </c:pt>
                      <c:pt idx="2" formatCode="0.0%">
                        <c:v>0.77390243902439027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5-F924-4090-8416-C3540E2E7301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'1er trimestre'!$B$41</c15:sqref>
                        </c15:formulaRef>
                      </c:ext>
                    </c:extLst>
                    <c:strCache>
                      <c:ptCount val="1"/>
                      <c:pt idx="0">
                        <c:v>Programa Construyendo la Base de los Aprendizajes (CON BASE)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0D-9B42-44DA-89F5-0CFF9B0B3DE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0F-9B42-44DA-89F5-0CFF9B0B3DE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:spPr>
                  <c:extLst xmlns:c16r2="http://schemas.microsoft.com/office/drawing/2015/06/chart" xmlns:c15="http://schemas.microsoft.com/office/drawing/2012/chart">
                    <c:ext xmlns:c16="http://schemas.microsoft.com/office/drawing/2014/chart" uri="{C3380CC4-5D6E-409C-BE32-E72D297353CC}">
                      <c16:uniqueId val="{00000011-9B42-44DA-89F5-0CFF9B0B3DE1}"/>
                    </c:ext>
                  </c:extLst>
                </c:dPt>
                <c:cat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'1er trimestre'!$C$39:$E$39</c15:sqref>
                        </c15:formulaRef>
                      </c:ext>
                    </c:extLst>
                    <c:strCache>
                      <c:ptCount val="3"/>
                      <c:pt idx="0">
                        <c:v>Docentes Beneficiados</c:v>
                      </c:pt>
                      <c:pt idx="1">
                        <c:v>Meta</c:v>
                      </c:pt>
                      <c:pt idx="2">
                        <c:v>% 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'1er trimestre'!$C$41:$E$41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3"/>
                      <c:pt idx="0">
                        <c:v>5769</c:v>
                      </c:pt>
                      <c:pt idx="1">
                        <c:v>4436</c:v>
                      </c:pt>
                      <c:pt idx="2" formatCode="0.0%">
                        <c:v>1</c:v>
                      </c:pt>
                    </c:numCache>
                  </c:numRef>
                </c:val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6-F924-4090-8416-C3540E2E7301}"/>
                  </c:ext>
                </c:extLst>
              </c15:ser>
            </c15:filteredPieSeries>
          </c:ext>
        </c:extLst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Departamento de Posgrado 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Total docentes becados vs Meta del año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Periodo  enero-marzo 2023.</a:t>
            </a:r>
            <a:endParaRPr lang="es-DO" sz="1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2051014341439371"/>
          <c:y val="0.29689091660473704"/>
          <c:w val="0.33546381287974364"/>
          <c:h val="0.515659988667656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6F-4208-B5AD-49024036FD7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6F-4208-B5AD-49024036FD7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226F-4208-B5AD-49024036FD70}"/>
              </c:ext>
            </c:extLst>
          </c:dPt>
          <c:dLbls>
            <c:dLbl>
              <c:idx val="2"/>
              <c:layout>
                <c:manualLayout>
                  <c:x val="0.20523107263525761"/>
                  <c:y val="0.175342834610636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26F-4208-B5AD-49024036FD7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'1er trimestre'!$B$102:$D$102</c:f>
              <c:strCache>
                <c:ptCount val="3"/>
                <c:pt idx="0">
                  <c:v>Docentes Beneficiados</c:v>
                </c:pt>
                <c:pt idx="1">
                  <c:v>Meta</c:v>
                </c:pt>
                <c:pt idx="2">
                  <c:v>%</c:v>
                </c:pt>
              </c:strCache>
            </c:strRef>
          </c:cat>
          <c:val>
            <c:numRef>
              <c:f>'1er trimestre'!$B$103:$D$103</c:f>
              <c:numCache>
                <c:formatCode>_-* #,##0_-;\-* #,##0_-;_-* "-"??_-;_-@_-</c:formatCode>
                <c:ptCount val="3"/>
                <c:pt idx="0">
                  <c:v>78</c:v>
                </c:pt>
                <c:pt idx="1">
                  <c:v>500</c:v>
                </c:pt>
                <c:pt idx="2" formatCode="0.0%">
                  <c:v>0.156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4-226F-4208-B5AD-49024036F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Formación Continua- Apertura Programas</a:t>
            </a:r>
            <a:endParaRPr lang="es-DO" sz="900" b="1">
              <a:solidFill>
                <a:sysClr val="windowText" lastClr="000000"/>
              </a:solidFill>
            </a:endParaRPr>
          </a:p>
          <a:p>
            <a:pPr>
              <a:defRPr sz="900" b="1">
                <a:solidFill>
                  <a:sysClr val="windowText" lastClr="000000"/>
                </a:solidFill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% Becas otorgadas  por modalidad</a:t>
            </a:r>
            <a:endParaRPr lang="es-DO" sz="900" b="1">
              <a:solidFill>
                <a:sysClr val="windowText" lastClr="000000"/>
              </a:solidFill>
            </a:endParaRPr>
          </a:p>
          <a:p>
            <a:pPr>
              <a:defRPr sz="900" b="1">
                <a:solidFill>
                  <a:sysClr val="windowText" lastClr="000000"/>
                </a:solidFill>
              </a:defRPr>
            </a:pPr>
            <a:r>
              <a:rPr lang="en-US" sz="900" b="1">
                <a:solidFill>
                  <a:sysClr val="windowText" lastClr="000000"/>
                </a:solidFill>
              </a:rPr>
              <a:t>Periodo enero-marzo 2023.</a:t>
            </a:r>
            <a:endParaRPr lang="es-DO" sz="9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11053984575835"/>
          <c:y val="0.24123883667168247"/>
          <c:w val="0.82920605361347821"/>
          <c:h val="0.59839836491705012"/>
        </c:manualLayout>
      </c:layout>
      <c:pie3DChart>
        <c:varyColors val="1"/>
        <c:ser>
          <c:idx val="1"/>
          <c:order val="1"/>
          <c:tx>
            <c:strRef>
              <c:f>'1er trimestre'!$D$49</c:f>
              <c:strCache>
                <c:ptCount val="1"/>
                <c:pt idx="0">
                  <c:v>% </c:v>
                </c:pt>
              </c:strCache>
            </c:strRef>
          </c:tx>
          <c:explosion val="18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ABB-4A64-B119-A41F8BC450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ABB-4A64-B119-A41F8BC450BB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ABB-4A64-B119-A41F8BC450BB}"/>
              </c:ext>
            </c:extLst>
          </c:dPt>
          <c:dLbls>
            <c:dLbl>
              <c:idx val="0"/>
              <c:layout>
                <c:manualLayout>
                  <c:x val="-5.4772922022279347E-2"/>
                  <c:y val="-9.64477991299570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ABB-4A64-B119-A41F8BC450B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94801260382298E-2"/>
                  <c:y val="-0.373342375239352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ABB-4A64-B119-A41F8BC450B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'1er trimestre'!$B$50:$B$52</c:f>
              <c:strCache>
                <c:ptCount val="3"/>
                <c:pt idx="0">
                  <c:v>Diplomados</c:v>
                </c:pt>
                <c:pt idx="1">
                  <c:v>Programa Construyendo la Base </c:v>
                </c:pt>
                <c:pt idx="2">
                  <c:v>Talleres, congresos, cursos y seminarios</c:v>
                </c:pt>
              </c:strCache>
            </c:strRef>
          </c:cat>
          <c:val>
            <c:numRef>
              <c:f>'1er trimestre'!$D$50:$D$52</c:f>
              <c:numCache>
                <c:formatCode>0.00%</c:formatCode>
                <c:ptCount val="3"/>
                <c:pt idx="0" formatCode="0.0%">
                  <c:v>0.40280643829962853</c:v>
                </c:pt>
                <c:pt idx="1">
                  <c:v>0.47618654560462237</c:v>
                </c:pt>
                <c:pt idx="2" formatCode="0.0%">
                  <c:v>0.12100701609574907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D5-4410-A46C-396FA6E300E0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trimestre'!$C$49</c15:sqref>
                        </c15:formulaRef>
                      </c:ext>
                    </c:extLst>
                    <c:strCache>
                      <c:ptCount val="1"/>
                      <c:pt idx="0">
                        <c:v>Docentes Beneficiados</c:v>
                      </c:pt>
                    </c:strCache>
                  </c:strRef>
                </c:tx>
                <c:dPt>
                  <c:idx val="0"/>
                  <c:bubble3D val="0"/>
                  <c:explosion val="3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4-E0D5-4410-A46C-396FA6E300E0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E0D5-4410-A46C-396FA6E300E0}"/>
                    </c:ext>
                  </c:extLst>
                </c:dPt>
                <c:dPt>
                  <c:idx val="2"/>
                  <c:bubble3D val="0"/>
                  <c:explosion val="47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E0D5-4410-A46C-396FA6E300E0}"/>
                    </c:ext>
                  </c:extLst>
                </c:dPt>
                <c:dLbls>
                  <c:dLbl>
                    <c:idx val="0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17.8%</a:t>
                          </a:r>
                        </a:p>
                      </c:rich>
                    </c:tx>
                    <c:dLblPos val="ctr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4-E0D5-4410-A46C-396FA6E300E0}"/>
                      </c:ext>
                      <c:ext uri="{CE6537A1-D6FC-4f65-9D91-7224C49458BB}"/>
                    </c:extLst>
                  </c:dLbl>
                  <c:dLbl>
                    <c:idx val="1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0.35%</a:t>
                          </a:r>
                        </a:p>
                      </c:rich>
                    </c:tx>
                    <c:dLblPos val="ctr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E0D5-4410-A46C-396FA6E300E0}"/>
                      </c:ext>
                      <c:ext uri="{CE6537A1-D6FC-4f65-9D91-7224C49458BB}"/>
                    </c:extLst>
                  </c:dLbl>
                  <c:dLbl>
                    <c:idx val="2"/>
                    <c:tx>
                      <c:rich>
                        <a:bodyPr/>
                        <a:lstStyle/>
                        <a:p>
                          <a:r>
                            <a:rPr lang="en-US"/>
                            <a:t>81.9% </a:t>
                          </a:r>
                        </a:p>
                      </c:rich>
                    </c:tx>
                    <c:dLblPos val="ctr"/>
                    <c:showLegendKey val="0"/>
                    <c:showVal val="0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E0D5-4410-A46C-396FA6E300E0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ctr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trimestre'!$B$50:$B$52</c15:sqref>
                        </c15:formulaRef>
                      </c:ext>
                    </c:extLst>
                    <c:strCache>
                      <c:ptCount val="3"/>
                      <c:pt idx="0">
                        <c:v>Diplomados</c:v>
                      </c:pt>
                      <c:pt idx="1">
                        <c:v>Programa Construyendo la Base </c:v>
                      </c:pt>
                      <c:pt idx="2">
                        <c:v>Talleres, congresos, cursos y seminarios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trimestre'!$C$50:$C$52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 formatCode="_-* #,##0_-;\-* #,##0_-;_-* &quot;-&quot;??_-;_-@_-">
                        <c:v>4880</c:v>
                      </c:pt>
                      <c:pt idx="1">
                        <c:v>5769</c:v>
                      </c:pt>
                      <c:pt idx="2" formatCode="_-* #,##0_-;\-* #,##0_-;_-* &quot;-&quot;??_-;_-@_-">
                        <c:v>1466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E0D5-4410-A46C-396FA6E300E0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Trimestre y Tipo de Programa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Para los trimestres el año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9.4005327985687184E-2"/>
          <c:y val="0.14491891739339033"/>
          <c:w val="0.89850403531019296"/>
          <c:h val="0.41672158722095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'Anexo 3'!$C$31</c:f>
              <c:strCache>
                <c:ptCount val="1"/>
                <c:pt idx="0">
                  <c:v>Formación Inicial - Licenciaturas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3'!$D$29:$G$30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3'!$D$31:$G$31</c15:sqref>
                  </c15:fullRef>
                </c:ext>
              </c:extLst>
              <c:f>'Anexo 3'!$D$31:$F$31</c:f>
              <c:numCache>
                <c:formatCode>_-* #,##0_-;\-* #,##0_-;_-* "-"??_-;_-@_-</c:formatCode>
                <c:ptCount val="3"/>
                <c:pt idx="0">
                  <c:v>166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FC-4DBB-8D7A-BB0F4CD353F1}"/>
            </c:ext>
          </c:extLst>
        </c:ser>
        <c:ser>
          <c:idx val="1"/>
          <c:order val="1"/>
          <c:tx>
            <c:strRef>
              <c:f>'Anexo 3'!$C$32</c:f>
              <c:strCache>
                <c:ptCount val="1"/>
                <c:pt idx="0">
                  <c:v>Formación Cont.- Diplomados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3'!$D$29:$G$30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3'!$D$32:$G$32</c15:sqref>
                  </c15:fullRef>
                </c:ext>
              </c:extLst>
              <c:f>'Anexo 3'!$D$32:$F$32</c:f>
              <c:numCache>
                <c:formatCode>_-* #,##0_-;\-* #,##0_-;_-* "-"??_-;_-@_-</c:formatCode>
                <c:ptCount val="3"/>
                <c:pt idx="0">
                  <c:v>4880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FC-4DBB-8D7A-BB0F4CD353F1}"/>
            </c:ext>
          </c:extLst>
        </c:ser>
        <c:ser>
          <c:idx val="2"/>
          <c:order val="2"/>
          <c:tx>
            <c:strRef>
              <c:f>'Anexo 3'!$C$33</c:f>
              <c:strCache>
                <c:ptCount val="1"/>
                <c:pt idx="0">
                  <c:v>Formación Cont.- Talleres, congresos, cursos y seminarios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3'!$D$29:$G$30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3'!$D$33:$G$33</c15:sqref>
                  </c15:fullRef>
                </c:ext>
              </c:extLst>
              <c:f>'Anexo 3'!$D$33:$F$33</c:f>
              <c:numCache>
                <c:formatCode>_-* #,##0_-;\-* #,##0_-;_-* "-"??_-;_-@_-</c:formatCode>
                <c:ptCount val="3"/>
                <c:pt idx="0">
                  <c:v>1466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FC-4DBB-8D7A-BB0F4CD353F1}"/>
            </c:ext>
          </c:extLst>
        </c:ser>
        <c:ser>
          <c:idx val="3"/>
          <c:order val="3"/>
          <c:tx>
            <c:strRef>
              <c:f>'Anexo 3'!$C$34</c:f>
              <c:strCache>
                <c:ptCount val="1"/>
                <c:pt idx="0">
                  <c:v>Programa Construyendo la Base de los Aprendizajes (CON BASE)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3'!$D$29:$G$30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3'!$D$34:$G$34</c15:sqref>
                  </c15:fullRef>
                </c:ext>
              </c:extLst>
              <c:f>'Anexo 3'!$D$34:$F$34</c:f>
              <c:numCache>
                <c:formatCode>_-* #,##0_-;\-* #,##0_-;_-* "-"??_-;_-@_-</c:formatCode>
                <c:ptCount val="3"/>
                <c:pt idx="0">
                  <c:v>5769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EFC-4DBB-8D7A-BB0F4CD353F1}"/>
            </c:ext>
          </c:extLst>
        </c:ser>
        <c:ser>
          <c:idx val="4"/>
          <c:order val="4"/>
          <c:tx>
            <c:strRef>
              <c:f>'Anexo 3'!$C$35</c:f>
              <c:strCache>
                <c:ptCount val="1"/>
                <c:pt idx="0">
                  <c:v>Posgrado - Especialidades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3'!$D$29:$G$30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3'!$D$35:$G$35</c15:sqref>
                  </c15:fullRef>
                </c:ext>
              </c:extLst>
              <c:f>'Anexo 3'!$D$35:$F$35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EFC-4DBB-8D7A-BB0F4CD353F1}"/>
            </c:ext>
          </c:extLst>
        </c:ser>
        <c:ser>
          <c:idx val="5"/>
          <c:order val="5"/>
          <c:tx>
            <c:strRef>
              <c:f>'Anexo 3'!$C$36</c:f>
              <c:strCache>
                <c:ptCount val="1"/>
                <c:pt idx="0">
                  <c:v>Posgrado - Maestrías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3'!$D$29:$G$30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3'!$D$36:$G$36</c15:sqref>
                  </c15:fullRef>
                </c:ext>
              </c:extLst>
              <c:f>'Anexo 3'!$D$36:$F$36</c:f>
              <c:numCache>
                <c:formatCode>_-* #,##0_-;\-* #,##0_-;_-* "-"??_-;_-@_-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EFC-4DBB-8D7A-BB0F4CD353F1}"/>
            </c:ext>
          </c:extLst>
        </c:ser>
        <c:ser>
          <c:idx val="6"/>
          <c:order val="6"/>
          <c:tx>
            <c:strRef>
              <c:f>'Anexo 3'!$C$37</c:f>
              <c:strCache>
                <c:ptCount val="1"/>
                <c:pt idx="0">
                  <c:v>Posgrado - Doctorados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3'!$D$29:$G$30</c:f>
              <c:multiLvlStrCache>
                <c:ptCount val="3"/>
                <c:lvl>
                  <c:pt idx="0">
                    <c:v>Ene./Marz.</c:v>
                  </c:pt>
                  <c:pt idx="1">
                    <c:v>Abr./Jun.</c:v>
                  </c:pt>
                  <c:pt idx="2">
                    <c:v>Jul./Sept.</c:v>
                  </c:pt>
                </c:lvl>
                <c:lvl>
                  <c:pt idx="0">
                    <c:v>Becas otorgadas 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3'!$D$37:$G$37</c15:sqref>
                  </c15:fullRef>
                </c:ext>
              </c:extLst>
              <c:f>'Anexo 3'!$D$37:$F$37</c:f>
              <c:numCache>
                <c:formatCode>_-* #,##0_-;\-* #,##0_-;_-* "-"??_-;_-@_-</c:formatCode>
                <c:ptCount val="3"/>
                <c:pt idx="0">
                  <c:v>78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EFC-4DBB-8D7A-BB0F4CD35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4950208"/>
        <c:axId val="69495075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'Anexo 3'!$C$38</c15:sqref>
                        </c15:formulaRef>
                      </c:ext>
                    </c:extLst>
                    <c:strCache>
                      <c:ptCount val="1"/>
                      <c:pt idx="0">
                        <c:v>Total general de Becas Otorgadas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'Anexo 3'!$D$29:$G$30</c15:sqref>
                        </c15:fullRef>
                        <c15:formulaRef>
                          <c15:sqref>'Anexo 3'!$D$29:$G$30</c15:sqref>
                        </c15:formulaRef>
                      </c:ext>
                    </c:extLst>
                    <c:multiLvlStrCache>
                      <c:ptCount val="3"/>
                      <c:lvl>
                        <c:pt idx="0">
                          <c:v>Ene./Marz.</c:v>
                        </c:pt>
                        <c:pt idx="1">
                          <c:v>Abr./Jun.</c:v>
                        </c:pt>
                        <c:pt idx="2">
                          <c:v>Jul./Sept.</c:v>
                        </c:pt>
                      </c:lvl>
                      <c:lvl>
                        <c:pt idx="0">
                          <c:v>Becas otorgadas 2023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'Anexo 3'!$D$38:$G$38</c15:sqref>
                        </c15:fullRef>
                        <c15:formulaRef>
                          <c15:sqref>'Anexo 3'!$D$38:$F$38</c15:sqref>
                        </c15:formulaRef>
                      </c:ext>
                    </c:extLst>
                    <c:numCache>
                      <c:formatCode>#,##0</c:formatCode>
                      <c:ptCount val="3"/>
                      <c:pt idx="0">
                        <c:v>12359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A9AA-4046-8B3D-ADED8FFD30C2}"/>
                  </c:ext>
                </c:extLst>
              </c15:ser>
            </c15:filteredBarSeries>
          </c:ext>
        </c:extLst>
      </c:barChart>
      <c:catAx>
        <c:axId val="69495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94950752"/>
        <c:crosses val="autoZero"/>
        <c:auto val="1"/>
        <c:lblAlgn val="ctr"/>
        <c:lblOffset val="100"/>
        <c:noMultiLvlLbl val="0"/>
      </c:catAx>
      <c:valAx>
        <c:axId val="69495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949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269140086302766E-3"/>
          <c:y val="0.69563649705077191"/>
          <c:w val="0.8960677933550989"/>
          <c:h val="0.261849145463500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 sz="1000" b="1">
                <a:solidFill>
                  <a:sysClr val="windowText" lastClr="000000"/>
                </a:solidFill>
              </a:rPr>
              <a:t>Total Docentes Becados por Trimestre 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/>
            </a:pPr>
            <a:r>
              <a:rPr lang="en-US" sz="1000" b="1">
                <a:solidFill>
                  <a:sysClr val="windowText" lastClr="000000"/>
                </a:solidFill>
              </a:rPr>
              <a:t>Periodo abril-junio 2022</a:t>
            </a:r>
            <a:endParaRPr lang="es-DO" sz="1000" b="1">
              <a:solidFill>
                <a:sysClr val="windowText" lastClr="000000"/>
              </a:solidFill>
            </a:endParaRP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3'!$C$49</c:f>
              <c:strCache>
                <c:ptCount val="1"/>
                <c:pt idx="0">
                  <c:v> Becas Otorgadas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7777777777777779E-3"/>
                  <c:y val="7.08898366870807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C80-4671-AA3D-C2AA2B0ADF5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3'!$D$48:$G$48</c:f>
              <c:strCache>
                <c:ptCount val="4"/>
                <c:pt idx="0">
                  <c:v>Ene./Marz.</c:v>
                </c:pt>
                <c:pt idx="1">
                  <c:v>Abr./Jun.</c:v>
                </c:pt>
                <c:pt idx="2">
                  <c:v>Jul./Sept.</c:v>
                </c:pt>
                <c:pt idx="3">
                  <c:v>Oct./Dic.</c:v>
                </c:pt>
              </c:strCache>
            </c:strRef>
          </c:cat>
          <c:val>
            <c:numRef>
              <c:f>'Anexo 3'!$D$49:$G$49</c:f>
              <c:numCache>
                <c:formatCode>#,##0</c:formatCode>
                <c:ptCount val="4"/>
                <c:pt idx="0">
                  <c:v>12359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0-4671-AA3D-C2AA2B0ADF5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94951840"/>
        <c:axId val="694951296"/>
      </c:barChart>
      <c:catAx>
        <c:axId val="69495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694951296"/>
        <c:crosses val="autoZero"/>
        <c:auto val="1"/>
        <c:lblAlgn val="ctr"/>
        <c:lblOffset val="100"/>
        <c:noMultiLvlLbl val="0"/>
      </c:catAx>
      <c:valAx>
        <c:axId val="69495129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9495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Total Docentes Becados por Trimestre y Tipo de Programa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Trimestre Julio-Septiembre,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9.4005327985687184E-2"/>
          <c:y val="0.14491891739339033"/>
          <c:w val="0.89850403531019296"/>
          <c:h val="0.41672158722095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'Anexo 3'!$C$31</c:f>
              <c:strCache>
                <c:ptCount val="1"/>
                <c:pt idx="0">
                  <c:v>Formación Inicial - Licenciaturas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3'!$F$29:$F$30</c:f>
              <c:multiLvlStrCache>
                <c:ptCount val="1"/>
                <c:lvl>
                  <c:pt idx="0">
                    <c:v>Jul./Sept.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3'!$D$31:$G$31</c15:sqref>
                  </c15:fullRef>
                </c:ext>
              </c:extLst>
              <c:f>'Anexo 3'!$F$31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83-4D59-A5C8-299ED96E256F}"/>
            </c:ext>
          </c:extLst>
        </c:ser>
        <c:ser>
          <c:idx val="1"/>
          <c:order val="1"/>
          <c:tx>
            <c:strRef>
              <c:f>'Anexo 3'!$C$32</c:f>
              <c:strCache>
                <c:ptCount val="1"/>
                <c:pt idx="0">
                  <c:v>Formación Cont.- Diplomados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3'!$F$29:$F$30</c:f>
              <c:multiLvlStrCache>
                <c:ptCount val="1"/>
                <c:lvl>
                  <c:pt idx="0">
                    <c:v>Jul./Sept.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3'!$D$32:$G$32</c15:sqref>
                  </c15:fullRef>
                </c:ext>
              </c:extLst>
              <c:f>'Anexo 3'!$F$32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83-4D59-A5C8-299ED96E256F}"/>
            </c:ext>
          </c:extLst>
        </c:ser>
        <c:ser>
          <c:idx val="2"/>
          <c:order val="2"/>
          <c:tx>
            <c:strRef>
              <c:f>'Anexo 3'!$C$33</c:f>
              <c:strCache>
                <c:ptCount val="1"/>
                <c:pt idx="0">
                  <c:v>Formación Cont.- Talleres, congresos, cursos y seminarios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3'!$F$29:$F$30</c:f>
              <c:multiLvlStrCache>
                <c:ptCount val="1"/>
                <c:lvl>
                  <c:pt idx="0">
                    <c:v>Jul./Sept.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3'!$D$33:$G$33</c15:sqref>
                  </c15:fullRef>
                </c:ext>
              </c:extLst>
              <c:f>'Anexo 3'!$F$33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83-4D59-A5C8-299ED96E256F}"/>
            </c:ext>
          </c:extLst>
        </c:ser>
        <c:ser>
          <c:idx val="3"/>
          <c:order val="3"/>
          <c:tx>
            <c:strRef>
              <c:f>'Anexo 3'!$C$34</c:f>
              <c:strCache>
                <c:ptCount val="1"/>
                <c:pt idx="0">
                  <c:v>Programa Construyendo la Base de los Aprendizajes (CON BASE)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3'!$F$29:$F$30</c:f>
              <c:multiLvlStrCache>
                <c:ptCount val="1"/>
                <c:lvl>
                  <c:pt idx="0">
                    <c:v>Jul./Sept.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3'!$D$34:$G$34</c15:sqref>
                  </c15:fullRef>
                </c:ext>
              </c:extLst>
              <c:f>'Anexo 3'!$F$34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183-4D59-A5C8-299ED96E256F}"/>
            </c:ext>
          </c:extLst>
        </c:ser>
        <c:ser>
          <c:idx val="4"/>
          <c:order val="4"/>
          <c:tx>
            <c:strRef>
              <c:f>'Anexo 3'!$C$35</c:f>
              <c:strCache>
                <c:ptCount val="1"/>
                <c:pt idx="0">
                  <c:v>Posgrado - Especialidades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3'!$F$29:$F$30</c:f>
              <c:multiLvlStrCache>
                <c:ptCount val="1"/>
                <c:lvl>
                  <c:pt idx="0">
                    <c:v>Jul./Sept.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3'!$D$35:$G$35</c15:sqref>
                  </c15:fullRef>
                </c:ext>
              </c:extLst>
              <c:f>'Anexo 3'!$F$35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183-4D59-A5C8-299ED96E256F}"/>
            </c:ext>
          </c:extLst>
        </c:ser>
        <c:ser>
          <c:idx val="5"/>
          <c:order val="5"/>
          <c:tx>
            <c:strRef>
              <c:f>'Anexo 3'!$C$36</c:f>
              <c:strCache>
                <c:ptCount val="1"/>
                <c:pt idx="0">
                  <c:v>Posgrado - Maestrías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3'!$F$29:$F$30</c:f>
              <c:multiLvlStrCache>
                <c:ptCount val="1"/>
                <c:lvl>
                  <c:pt idx="0">
                    <c:v>Jul./Sept.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3'!$D$36:$G$36</c15:sqref>
                  </c15:fullRef>
                </c:ext>
              </c:extLst>
              <c:f>'Anexo 3'!$F$36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183-4D59-A5C8-299ED96E256F}"/>
            </c:ext>
          </c:extLst>
        </c:ser>
        <c:ser>
          <c:idx val="6"/>
          <c:order val="6"/>
          <c:tx>
            <c:strRef>
              <c:f>'Anexo 3'!$C$37</c:f>
              <c:strCache>
                <c:ptCount val="1"/>
                <c:pt idx="0">
                  <c:v>Posgrado - Doctorados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'Anexo 3'!$D$29:$G$30</c15:sqref>
                  </c15:fullRef>
                </c:ext>
              </c:extLst>
              <c:f>'Anexo 3'!$F$29:$F$30</c:f>
              <c:multiLvlStrCache>
                <c:ptCount val="1"/>
                <c:lvl>
                  <c:pt idx="0">
                    <c:v>Jul./Sept.</c:v>
                  </c:pt>
                </c:lvl>
                <c:lvl/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3'!$D$37:$G$37</c15:sqref>
                  </c15:fullRef>
                </c:ext>
              </c:extLst>
              <c:f>'Anexo 3'!$F$37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183-4D59-A5C8-299ED96E2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07056"/>
        <c:axId val="27530977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'Anexo 3'!$C$38</c15:sqref>
                        </c15:formulaRef>
                      </c:ext>
                    </c:extLst>
                    <c:strCache>
                      <c:ptCount val="1"/>
                      <c:pt idx="0">
                        <c:v>Total general de Becas Otorgadas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ellipsis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multiLvlStrRef>
                    <c:extLst>
                      <c:ext uri="{02D57815-91ED-43cb-92C2-25804820EDAC}">
                        <c15:fullRef>
                          <c15:sqref>'Anexo 3'!$D$29:$G$30</c15:sqref>
                        </c15:fullRef>
                        <c15:formulaRef>
                          <c15:sqref>'Anexo 3'!$F$29:$F$30</c15:sqref>
                        </c15:formulaRef>
                      </c:ext>
                    </c:extLst>
                    <c:multiLvlStrCache>
                      <c:ptCount val="1"/>
                      <c:lvl>
                        <c:pt idx="0">
                          <c:v>Jul./Sept.</c:v>
                        </c:pt>
                      </c:lvl>
                      <c:lvl/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'Anexo 3'!$D$38:$G$38</c15:sqref>
                        </c15:fullRef>
                        <c15:formulaRef>
                          <c15:sqref>'Anexo 3'!$F$38</c15:sqref>
                        </c15:formulaRef>
                      </c:ext>
                    </c:extLst>
                    <c:numCache>
                      <c:formatCode>#,##0</c:formatCode>
                      <c:ptCount val="1"/>
                      <c:pt idx="0">
                        <c:v>0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7-3183-4D59-A5C8-299ED96E256F}"/>
                  </c:ext>
                </c:extLst>
              </c15:ser>
            </c15:filteredBarSeries>
          </c:ext>
        </c:extLst>
      </c:barChart>
      <c:catAx>
        <c:axId val="27530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5309776"/>
        <c:crosses val="autoZero"/>
        <c:auto val="1"/>
        <c:lblAlgn val="ctr"/>
        <c:lblOffset val="100"/>
        <c:noMultiLvlLbl val="0"/>
      </c:catAx>
      <c:valAx>
        <c:axId val="27530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530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269140086302766E-3"/>
          <c:y val="0.69563649705077191"/>
          <c:w val="0.8960677933550989"/>
          <c:h val="0.261849145463500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000"/>
              <a:t>% Becas otorgadas por Áreas Académicas </a:t>
            </a:r>
            <a:r>
              <a:rPr lang="en-US" sz="1000" b="1" i="0" u="none" strike="noStrike" baseline="0">
                <a:effectLst/>
              </a:rPr>
              <a:t>vs Meta del trimestre establecida </a:t>
            </a:r>
          </a:p>
          <a:p>
            <a:pPr>
              <a:defRPr sz="1000"/>
            </a:pPr>
            <a:r>
              <a:rPr lang="en-US" sz="1000" b="1" i="0" u="none" strike="noStrike" baseline="0">
                <a:effectLst/>
              </a:rPr>
              <a:t>Periodo enero-marzo 2023.</a:t>
            </a:r>
            <a:endParaRPr lang="en-US" sz="1000"/>
          </a:p>
        </c:rich>
      </c:tx>
      <c:layout>
        <c:manualLayout>
          <c:xMode val="edge"/>
          <c:yMode val="edge"/>
          <c:x val="0.13734199283483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2.5330754251252089E-2"/>
          <c:y val="0.2156446448696468"/>
          <c:w val="0.48644093117603121"/>
          <c:h val="0.642235819659390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'Anexo 4'!$D$28</c:f>
              <c:strCache>
                <c:ptCount val="1"/>
                <c:pt idx="0">
                  <c:v>% Logrado vs Meta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dLbl>
              <c:idx val="3"/>
              <c:layout>
                <c:manualLayout>
                  <c:x val="-3.1729082645158353E-3"/>
                  <c:y val="-9.24321369800601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C6D-468A-9749-8238F05497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'Anexo 4'!$C$29:$C$33</c:f>
              <c:strCache>
                <c:ptCount val="5"/>
                <c:pt idx="1">
                  <c:v>Programa Formación Inicial</c:v>
                </c:pt>
                <c:pt idx="2">
                  <c:v>Posgrado</c:v>
                </c:pt>
                <c:pt idx="3">
                  <c:v>Diplomados y Talleres, congresos, cursos y seminarios</c:v>
                </c:pt>
                <c:pt idx="4">
                  <c:v>Programa Construyendo la Base de los Aprendizajes (CON BASE)</c:v>
                </c:pt>
              </c:strCache>
            </c:strRef>
          </c:cat>
          <c:val>
            <c:numRef>
              <c:f>'Anexo 4'!$D$29:$D$33</c:f>
              <c:numCache>
                <c:formatCode>0%</c:formatCode>
                <c:ptCount val="5"/>
                <c:pt idx="1">
                  <c:v>1</c:v>
                </c:pt>
                <c:pt idx="2">
                  <c:v>0.156</c:v>
                </c:pt>
                <c:pt idx="3" formatCode="0.0%">
                  <c:v>0.77390243902439027</c:v>
                </c:pt>
                <c:pt idx="4">
                  <c:v>1.3004959422903517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45-4BB0-A032-01071405A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75306512"/>
        <c:axId val="275307600"/>
      </c:barChart>
      <c:valAx>
        <c:axId val="27530760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75306512"/>
        <c:crosses val="autoZero"/>
        <c:crossBetween val="between"/>
      </c:valAx>
      <c:catAx>
        <c:axId val="275306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5307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>
        <a:lumMod val="95000"/>
      </a:schemeClr>
    </a:solidFill>
    <a:ln>
      <a:solidFill>
        <a:schemeClr val="accent1"/>
      </a:solidFill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  <a:latin typeface="+mj-lt"/>
              </a:rPr>
              <a:t>% Docentes Becados por Programa de Formación vs Meta del cuatrienio 2021-2024</a:t>
            </a:r>
            <a:endParaRPr lang="es-DO" sz="1000" b="1">
              <a:solidFill>
                <a:sysClr val="windowText" lastClr="000000"/>
              </a:solidFill>
              <a:effectLst/>
              <a:latin typeface="+mj-lt"/>
            </a:endParaRPr>
          </a:p>
          <a:p>
            <a:pPr>
              <a:defRPr sz="1000" b="1"/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  <a:latin typeface="+mj-lt"/>
              </a:rPr>
              <a:t>Datos del periodo agosto 2020 - marzo 2023  </a:t>
            </a:r>
            <a:endParaRPr lang="es-DO" sz="1000" b="1">
              <a:solidFill>
                <a:sysClr val="windowText" lastClr="000000"/>
              </a:solidFill>
              <a:effectLst/>
              <a:latin typeface="+mj-lt"/>
            </a:endParaRPr>
          </a:p>
          <a:p>
            <a:pPr>
              <a:defRPr sz="1000" b="1"/>
            </a:pPr>
            <a:endParaRPr lang="en-US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'Anexo 4'!$Q$11</c:f>
              <c:strCache>
                <c:ptCount val="1"/>
                <c:pt idx="0">
                  <c:v>% Logrado vs Meta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'Anexo 4'!$P$12:$P$22</c15:sqref>
                  </c15:fullRef>
                </c:ext>
              </c:extLst>
              <c:f>('Anexo 4'!$P$14,'Anexo 4'!$P$16:$P$18,'Anexo 4'!$P$20:$P$22)</c:f>
              <c:strCache>
                <c:ptCount val="7"/>
                <c:pt idx="0">
                  <c:v>Licenciaturas</c:v>
                </c:pt>
                <c:pt idx="1">
                  <c:v>Diplomados</c:v>
                </c:pt>
                <c:pt idx="2">
                  <c:v>Talleres, congresos, cursos y seminarios</c:v>
                </c:pt>
                <c:pt idx="3">
                  <c:v>Programa Construyendo la Base de los Aprendizajes (CON BASE)</c:v>
                </c:pt>
                <c:pt idx="4">
                  <c:v>Especialidades</c:v>
                </c:pt>
                <c:pt idx="5">
                  <c:v>Maestrías</c:v>
                </c:pt>
                <c:pt idx="6">
                  <c:v>Doctorados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'Anexo 4'!$Q$12:$Q$22</c15:sqref>
                  </c15:fullRef>
                </c:ext>
              </c:extLst>
              <c:f>('Anexo 4'!$Q$14,'Anexo 4'!$Q$16:$Q$18,'Anexo 4'!$Q$20:$Q$22)</c:f>
              <c:numCache>
                <c:formatCode>General</c:formatCode>
                <c:ptCount val="7"/>
                <c:pt idx="0" formatCode="0.0%">
                  <c:v>0.3472972972972973</c:v>
                </c:pt>
                <c:pt idx="1" formatCode="0.0%">
                  <c:v>0.66037883531621788</c:v>
                </c:pt>
                <c:pt idx="3" formatCode="0.0%">
                  <c:v>0.68398809523809523</c:v>
                </c:pt>
                <c:pt idx="4" formatCode="0.0%">
                  <c:v>0.59156402509876826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6A-4F87-A63B-7F93AC591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75303248"/>
        <c:axId val="275309232"/>
      </c:barChart>
      <c:catAx>
        <c:axId val="275303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75309232"/>
        <c:crosses val="autoZero"/>
        <c:auto val="1"/>
        <c:lblAlgn val="ctr"/>
        <c:lblOffset val="100"/>
        <c:noMultiLvlLbl val="0"/>
      </c:catAx>
      <c:valAx>
        <c:axId val="2753092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7530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Departamento de Formación Inicial  </a:t>
            </a: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Distribución de bachilleres becados en licenciaturas</a:t>
            </a:r>
            <a:r>
              <a:rPr lang="es-DO" sz="1000" b="1" i="0" baseline="0">
                <a:solidFill>
                  <a:sysClr val="windowText" lastClr="000000"/>
                </a:solidFill>
                <a:effectLst/>
              </a:rPr>
              <a:t> por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 área formativa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2428184938421159"/>
          <c:y val="1.9092874615934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31894555488256277"/>
          <c:y val="0.29780858178011732"/>
          <c:w val="0.63715700922000129"/>
          <c:h val="0.493174749401906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'1er trimestre'!$C$22</c:f>
              <c:strCache>
                <c:ptCount val="1"/>
                <c:pt idx="0">
                  <c:v>Docentes Beneficiados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trimestre'!$B$23:$B$27</c:f>
              <c:strCache>
                <c:ptCount val="5"/>
                <c:pt idx="0">
                  <c:v>Ciecias Sociales</c:v>
                </c:pt>
                <c:pt idx="1">
                  <c:v>Educación Física</c:v>
                </c:pt>
                <c:pt idx="2">
                  <c:v>Educación Inicial</c:v>
                </c:pt>
                <c:pt idx="3">
                  <c:v>Inglés</c:v>
                </c:pt>
                <c:pt idx="4">
                  <c:v>Matemática</c:v>
                </c:pt>
              </c:strCache>
            </c:strRef>
          </c:cat>
          <c:val>
            <c:numRef>
              <c:f>'1er trimestre'!$C$23:$C$27</c:f>
              <c:numCache>
                <c:formatCode>General</c:formatCode>
                <c:ptCount val="5"/>
                <c:pt idx="0">
                  <c:v>19</c:v>
                </c:pt>
                <c:pt idx="1">
                  <c:v>65</c:v>
                </c:pt>
                <c:pt idx="2">
                  <c:v>11</c:v>
                </c:pt>
                <c:pt idx="3">
                  <c:v>18</c:v>
                </c:pt>
                <c:pt idx="4">
                  <c:v>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BE-42A7-8705-278F1A22E7FC}"/>
            </c:ext>
          </c:extLst>
        </c:ser>
        <c:ser>
          <c:idx val="1"/>
          <c:order val="1"/>
          <c:tx>
            <c:strRef>
              <c:f>'1er trimestre'!$D$22</c:f>
              <c:strCache>
                <c:ptCount val="1"/>
                <c:pt idx="0">
                  <c:v>% 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'1er trimestre'!$B$23:$B$27</c:f>
              <c:strCache>
                <c:ptCount val="5"/>
                <c:pt idx="0">
                  <c:v>Ciecias Sociales</c:v>
                </c:pt>
                <c:pt idx="1">
                  <c:v>Educación Física</c:v>
                </c:pt>
                <c:pt idx="2">
                  <c:v>Educación Inicial</c:v>
                </c:pt>
                <c:pt idx="3">
                  <c:v>Inglés</c:v>
                </c:pt>
                <c:pt idx="4">
                  <c:v>Matemática</c:v>
                </c:pt>
              </c:strCache>
            </c:strRef>
          </c:cat>
          <c:val>
            <c:numRef>
              <c:f>'1er trimestre'!$D$23:$D$27</c:f>
              <c:numCache>
                <c:formatCode>0.00%</c:formatCode>
                <c:ptCount val="5"/>
                <c:pt idx="0">
                  <c:v>0.1144578313253012</c:v>
                </c:pt>
                <c:pt idx="1">
                  <c:v>0.39156626506024095</c:v>
                </c:pt>
                <c:pt idx="2">
                  <c:v>6.6265060240963861E-2</c:v>
                </c:pt>
                <c:pt idx="3">
                  <c:v>0.10843373493975904</c:v>
                </c:pt>
                <c:pt idx="4">
                  <c:v>0.31927710843373491</c:v>
                </c:pt>
              </c:numCache>
            </c:numRef>
          </c:val>
          <c:extLst xmlns:c16r2="http://schemas.microsoft.com/office/drawing/2015/06/chart" xmlns:c15="http://schemas.microsoft.com/office/drawing/2012/chart">
            <c:ext xmlns:c16="http://schemas.microsoft.com/office/drawing/2014/chart" uri="{C3380CC4-5D6E-409C-BE32-E72D297353CC}">
              <c16:uniqueId val="{00000003-78BE-42A7-8705-278F1A22E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7644176"/>
        <c:axId val="847645264"/>
        <c:extLst xmlns:c16r2="http://schemas.microsoft.com/office/drawing/2015/06/chart"/>
      </c:barChart>
      <c:catAx>
        <c:axId val="84764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7645264"/>
        <c:crosses val="autoZero"/>
        <c:auto val="1"/>
        <c:lblAlgn val="ctr"/>
        <c:lblOffset val="100"/>
        <c:noMultiLvlLbl val="0"/>
      </c:catAx>
      <c:valAx>
        <c:axId val="847645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764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Posgrado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403-432A-8247-805D1D21EB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403-432A-8247-805D1D21EB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403-432A-8247-805D1D21EBD9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403-432A-8247-805D1D21EBD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403-432A-8247-805D1D21EBD9}"/>
              </c:ext>
            </c:extLst>
          </c:dPt>
          <c:dLbls>
            <c:dLbl>
              <c:idx val="0"/>
              <c:layout>
                <c:manualLayout>
                  <c:x val="-2.506677231383813E-2"/>
                  <c:y val="-1.97224411673079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403-432A-8247-805D1D21EB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0734908136482944E-2"/>
                  <c:y val="-0.149300064456010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403-432A-8247-805D1D21EB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757308638307021E-2"/>
                  <c:y val="-6.80566718832271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403-432A-8247-805D1D21EB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002938311956289E-2"/>
                  <c:y val="-9.633177141492607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403-432A-8247-805D1D21EB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219795638752703"/>
                  <c:y val="-2.15605124824621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403-432A-8247-805D1D21EBD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'1er trimestre'!$B$187:$B$191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'1er trimestre'!$C$187:$C$191</c:f>
              <c:numCache>
                <c:formatCode>General</c:formatCode>
                <c:ptCount val="5"/>
                <c:pt idx="0">
                  <c:v>28</c:v>
                </c:pt>
                <c:pt idx="1">
                  <c:v>25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03-432A-8247-805D1D21EBD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CC4-462F-9C7B-8E565A9E9C4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CC4-462F-9C7B-8E565A9E9C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CC4-462F-9C7B-8E565A9E9C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CC4-462F-9C7B-8E565A9E9C4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CC4-462F-9C7B-8E565A9E9C42}"/>
              </c:ext>
            </c:extLst>
          </c:dPt>
          <c:cat>
            <c:strRef>
              <c:f>'1er trimestre'!$B$187:$B$191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'1er trimestre'!$D$187:$D$191</c:f>
              <c:numCache>
                <c:formatCode>0%</c:formatCode>
                <c:ptCount val="5"/>
                <c:pt idx="0">
                  <c:v>0.35897435897435898</c:v>
                </c:pt>
                <c:pt idx="1">
                  <c:v>0.32051282051282054</c:v>
                </c:pt>
                <c:pt idx="2">
                  <c:v>0.32051282051282054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03-432A-8247-805D1D21E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</a:t>
            </a: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Becas otorgadas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2027279376963125"/>
          <c:y val="3.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020-4EA9-ACBC-76A1EB810E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020-4EA9-ACBC-76A1EB810E1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D020-4EA9-ACBC-76A1EB810E1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D020-4EA9-ACBC-76A1EB810E11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  <a:effectLst/>
              <a:sp3d contourW="25400">
                <a:contourClr>
                  <a:srgbClr val="FF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D020-4EA9-ACBC-76A1EB810E1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'1er trimestre'!$B$141:$B$145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'1er trimestre'!$D$141:$D$145</c:f>
              <c:numCache>
                <c:formatCode>0.0%</c:formatCode>
                <c:ptCount val="5"/>
                <c:pt idx="0">
                  <c:v>0.39444938910915123</c:v>
                </c:pt>
                <c:pt idx="1">
                  <c:v>0.12824662189497532</c:v>
                </c:pt>
                <c:pt idx="2">
                  <c:v>0.1353669390727405</c:v>
                </c:pt>
                <c:pt idx="3">
                  <c:v>0.20430455538473988</c:v>
                </c:pt>
                <c:pt idx="4">
                  <c:v>0.13763249453839307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D020-4EA9-ACBC-76A1EB810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D020-4EA9-ACBC-76A1EB810E11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D020-4EA9-ACBC-76A1EB810E11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D020-4EA9-ACBC-76A1EB810E11}"/>
                    </c:ext>
                  </c:extLst>
                </c:dPt>
                <c:dPt>
                  <c:idx val="3"/>
                  <c:bubble3D val="0"/>
                  <c:spPr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D020-4EA9-ACBC-76A1EB810E11}"/>
                    </c:ext>
                  </c:extLst>
                </c:dPt>
                <c:dPt>
                  <c:idx val="4"/>
                  <c:bubble3D val="0"/>
                  <c:spPr>
                    <a:solidFill>
                      <a:srgbClr val="FF000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9-D020-4EA9-ACBC-76A1EB810E11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5.4365847711659129E-2"/>
                        <c:y val="4.176714238845144E-3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9A925A29-14A2-4689-885E-1945DA6EF355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22.3%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D020-4EA9-ACBC-76A1EB810E11}"/>
                      </c:ext>
                      <c:ext uri="{CE6537A1-D6FC-4f65-9D91-7224C49458BB}">
                        <c15:layout>
                          <c:manualLayout>
                            <c:w val="0.11029158240465842"/>
                            <c:h val="0.16658874671916007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1"/>
                    <c:layout>
                      <c:manualLayout>
                        <c:x val="-8.8650803895428071E-4"/>
                        <c:y val="-9.3515625000000005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D20BE4B2-A0E8-4530-B6E0-FAC572B29C0B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17.9%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D020-4EA9-ACBC-76A1EB810E11}"/>
                      </c:ext>
                      <c:ext uri="{CE6537A1-D6FC-4f65-9D91-7224C49458BB}">
                        <c15:layout>
                          <c:manualLayout>
                            <c:w val="0.11029158240465842"/>
                            <c:h val="0.15617208005249342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2"/>
                    <c:layout>
                      <c:manualLayout>
                        <c:x val="-4.3715846994535464E-2"/>
                        <c:y val="-5.145136154855643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5-D020-4EA9-ACBC-76A1EB810E11}"/>
                      </c:ext>
                      <c:ext uri="{CE6537A1-D6FC-4f65-9D91-7224C49458BB}">
                        <c15:layout>
                          <c:manualLayout>
                            <c:w val="0.10109289617486339"/>
                            <c:h val="0.17838541666666666"/>
                          </c:manualLayout>
                        </c15:layout>
                      </c:ext>
                    </c:extLst>
                  </c:dLbl>
                  <c:dLbl>
                    <c:idx val="3"/>
                    <c:layout>
                      <c:manualLayout>
                        <c:x val="-5.239877802159976E-3"/>
                        <c:y val="-0.12613353018372703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B2DA0DBB-081C-4854-9DF7-80007DACA696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28.4%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7-D020-4EA9-ACBC-76A1EB810E11}"/>
                      </c:ext>
                      <c:ext uri="{CE6537A1-D6FC-4f65-9D91-7224C49458BB}">
                        <c15:layout>
                          <c:manualLayout>
                            <c:w val="0.12122054415329231"/>
                            <c:h val="0.1978387467191601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4"/>
                    <c:layout>
                      <c:manualLayout>
                        <c:x val="2.5857894812328752E-2"/>
                        <c:y val="-3.2560490485564302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9-D020-4EA9-ACBC-76A1EB810E11}"/>
                      </c:ext>
                      <c:ext uri="{CE6537A1-D6FC-4f65-9D91-7224C49458BB}">
                        <c15:layout>
                          <c:manualLayout>
                            <c:w val="0.1066485951551138"/>
                            <c:h val="0.17700541338582676"/>
                          </c:manualLayout>
                        </c15:layout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trimestre'!$B$141:$B$145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trimestre'!$C$141:$C$145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"/>
                      <c:pt idx="0">
                        <c:v>4875</c:v>
                      </c:pt>
                      <c:pt idx="1">
                        <c:v>1585</c:v>
                      </c:pt>
                      <c:pt idx="2">
                        <c:v>1673</c:v>
                      </c:pt>
                      <c:pt idx="3">
                        <c:v>2525</c:v>
                      </c:pt>
                      <c:pt idx="4">
                        <c:v>1701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D020-4EA9-ACBC-76A1EB810E11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Formación Inicial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9B3E-4160-B3A8-0C0A98FBDE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9B3E-4160-B3A8-0C0A98FBDE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9B3E-4160-B3A8-0C0A98FBDED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9B3E-4160-B3A8-0C0A98FBDED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9B3E-4160-B3A8-0C0A98FBDEDA}"/>
              </c:ext>
            </c:extLst>
          </c:dPt>
          <c:dLbls>
            <c:dLbl>
              <c:idx val="0"/>
              <c:layout>
                <c:manualLayout>
                  <c:x val="-8.2291736260240195E-2"/>
                  <c:y val="-5.6097041923813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9B3E-4160-B3A8-0C0A98FBDE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169808319414618E-2"/>
                  <c:y val="-1.7720082287011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9B3E-4160-B3A8-0C0A98FBDE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'1er trimestre'!$B$156:$B$160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'1er trimestre'!$D$156:$D$160</c:f>
              <c:numCache>
                <c:formatCode>0.0%</c:formatCode>
                <c:ptCount val="5"/>
                <c:pt idx="0">
                  <c:v>0.55421686746987953</c:v>
                </c:pt>
                <c:pt idx="1">
                  <c:v>0.15060240963855423</c:v>
                </c:pt>
                <c:pt idx="2">
                  <c:v>0.13253012048192772</c:v>
                </c:pt>
                <c:pt idx="3">
                  <c:v>0</c:v>
                </c:pt>
                <c:pt idx="4">
                  <c:v>0.16265060240963855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9B3E-4160-B3A8-0C0A98FBD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9B3E-4160-B3A8-0C0A98FBDED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9B3E-4160-B3A8-0C0A98FBDEDA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9B3E-4160-B3A8-0C0A98FBDEDA}"/>
                    </c:ext>
                  </c:extLst>
                </c:dPt>
                <c:dPt>
                  <c:idx val="3"/>
                  <c:bubble3D val="0"/>
                  <c:spPr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9B3E-4160-B3A8-0C0A98FBDEDA}"/>
                    </c:ext>
                  </c:extLst>
                </c:dPt>
                <c:dPt>
                  <c:idx val="4"/>
                  <c:bubble3D val="0"/>
                  <c:spPr>
                    <a:solidFill>
                      <a:srgbClr val="FF000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9-9B3E-4160-B3A8-0C0A98FBDEDA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3.9733715103793844E-2"/>
                        <c:y val="-4.0166702135206074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3A296A09-DD74-40FA-94FE-FE04B57C0D0E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33.7%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9B3E-4160-B3A8-0C0A98FBDEDA}"/>
                      </c:ext>
                      <c:ext uri="{CE6537A1-D6FC-4f65-9D91-7224C49458BB}">
                        <c15:layout>
                          <c:manualLayout>
                            <c:w val="0.13395975503062119"/>
                            <c:h val="0.19210233855903144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1"/>
                    <c:layout>
                      <c:manualLayout>
                        <c:x val="-2.6262626262626265E-2"/>
                        <c:y val="-0.24432527015204181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900" b="1" i="0" u="none" strike="noStrike" kern="1200" baseline="0">
                              <a:solidFill>
                                <a:srgbClr val="FF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2E2E3A3D-B028-4ABD-95F4-330F21844DB2}" type="VALUE">
                            <a:rPr lang="en-US"/>
                            <a:pPr>
                              <a:defRPr b="1">
                                <a:solidFill>
                                  <a:srgbClr val="FF0000"/>
                                </a:solidFill>
                              </a:defRPr>
                            </a:pPr>
                            <a:t>[VALOR]</a:t>
                          </a:fld>
                          <a:r>
                            <a:rPr lang="en-US" baseline="0"/>
                            <a:t>, 29.8%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9B3E-4160-B3A8-0C0A98FBDEDA}"/>
                      </c:ext>
                      <c:ext uri="{CE6537A1-D6FC-4f65-9D91-7224C49458BB}">
                        <c15:layout>
                          <c:manualLayout>
                            <c:w val="0.13030303030303031"/>
                            <c:h val="0.21171171171171171"/>
                          </c:manualLayout>
                        </c15:layout>
                        <c15:dlblFieldTable/>
                        <c15:showDataLabelsRange val="0"/>
                      </c:ext>
                    </c:extLst>
                  </c:dLbl>
                  <c:dLbl>
                    <c:idx val="3"/>
                    <c:layout>
                      <c:manualLayout>
                        <c:x val="3.9857417115185048E-2"/>
                        <c:y val="-6.5375331039701112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7-9B3E-4160-B3A8-0C0A98FBDEDA}"/>
                      </c:ext>
                      <c:ext uri="{CE6537A1-D6FC-4f65-9D91-7224C49458BB}">
                        <c15:layout>
                          <c:manualLayout>
                            <c:w val="8.9515310586176733E-2"/>
                            <c:h val="0.16207230852900145"/>
                          </c:manualLayout>
                        </c15:layout>
                      </c:ext>
                    </c:extLst>
                  </c:dLbl>
                  <c:dLbl>
                    <c:idx val="4"/>
                    <c:layout>
                      <c:manualLayout>
                        <c:x val="4.8053766006521913E-2"/>
                        <c:y val="-1.1101652833936299E-3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900" b="1" i="0" u="none" strike="noStrike" kern="1200" baseline="0">
                            <a:solidFill>
                              <a:srgbClr val="FF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s-DO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9-9B3E-4160-B3A8-0C0A98FBDEDA}"/>
                      </c:ext>
                      <c:ext uri="{CE6537A1-D6FC-4f65-9D91-7224C49458BB}">
                        <c15:layout>
                          <c:manualLayout>
                            <c:w val="0.11779813886900502"/>
                            <c:h val="0.18009032654701942"/>
                          </c:manualLayout>
                        </c15:layout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trimestre'!$B$156:$B$160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trimestre'!$C$156:$C$160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92</c:v>
                      </c:pt>
                      <c:pt idx="1">
                        <c:v>25</c:v>
                      </c:pt>
                      <c:pt idx="2">
                        <c:v>22</c:v>
                      </c:pt>
                      <c:pt idx="3">
                        <c:v>0</c:v>
                      </c:pt>
                      <c:pt idx="4">
                        <c:v>27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9B3E-4160-B3A8-0C0A98FBDEDA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Formación Continua  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solidFill>
                  <a:sysClr val="windowText" lastClr="000000"/>
                </a:solidFill>
                <a:effectLst/>
              </a:rPr>
              <a:t>% Docentes Becados según Eje Geográfico</a:t>
            </a:r>
            <a:endParaRPr lang="es-DO" sz="1000" b="1">
              <a:solidFill>
                <a:sysClr val="windowText" lastClr="000000"/>
              </a:solidFill>
              <a:effectLst/>
            </a:endParaRPr>
          </a:p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15567676767676769"/>
          <c:y val="2.9935919302521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34679057009765674"/>
          <c:w val="0.98005058458601768"/>
          <c:h val="0.47302499349743443"/>
        </c:manualLayout>
      </c:layout>
      <c:pie3DChart>
        <c:varyColors val="1"/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3B19-4472-8148-E3DE4535D2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3B19-4472-8148-E3DE4535D2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3B19-4472-8148-E3DE4535D2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3B19-4472-8148-E3DE4535D24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3B19-4472-8148-E3DE4535D2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'1er trimestre'!$B$171:$B$175</c:f>
              <c:strCache>
                <c:ptCount val="5"/>
                <c:pt idx="0">
                  <c:v>Metropolitana</c:v>
                </c:pt>
                <c:pt idx="1">
                  <c:v>Sur</c:v>
                </c:pt>
                <c:pt idx="2">
                  <c:v>Este</c:v>
                </c:pt>
                <c:pt idx="3">
                  <c:v>Norte</c:v>
                </c:pt>
                <c:pt idx="4">
                  <c:v>Nordeste</c:v>
                </c:pt>
              </c:strCache>
            </c:strRef>
          </c:cat>
          <c:val>
            <c:numRef>
              <c:f>'1er trimestre'!$D$171:$D$175</c:f>
              <c:numCache>
                <c:formatCode>0%</c:formatCode>
                <c:ptCount val="5"/>
                <c:pt idx="0">
                  <c:v>0.39248865043334707</c:v>
                </c:pt>
                <c:pt idx="1">
                  <c:v>0.12670243499793643</c:v>
                </c:pt>
                <c:pt idx="2">
                  <c:v>0.13421378456458935</c:v>
                </c:pt>
                <c:pt idx="3">
                  <c:v>0.20841931489888568</c:v>
                </c:pt>
                <c:pt idx="4">
                  <c:v>0.13817581510524143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3B19-4472-8148-E3DE4535D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 xmlns:c16r2="http://schemas.microsoft.com/office/drawing/2015/06/chart"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1-3B19-4472-8148-E3DE4535D247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3-3B19-4472-8148-E3DE4535D247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5-3B19-4472-8148-E3DE4535D247}"/>
                    </c:ext>
                  </c:extLst>
                </c:dPt>
                <c:dPt>
                  <c:idx val="3"/>
                  <c:bubble3D val="0"/>
                  <c:spPr>
                    <a:solidFill>
                      <a:srgbClr val="00B05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7-3B19-4472-8148-E3DE4535D247}"/>
                    </c:ext>
                  </c:extLst>
                </c:dPt>
                <c:dPt>
                  <c:idx val="4"/>
                  <c:bubble3D val="0"/>
                  <c:spPr>
                    <a:solidFill>
                      <a:srgbClr val="FF0000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6r2="http://schemas.microsoft.com/office/drawing/2015/06/chart">
                    <c:ext xmlns:c16="http://schemas.microsoft.com/office/drawing/2014/chart" uri="{C3380CC4-5D6E-409C-BE32-E72D297353CC}">
                      <c16:uniqueId val="{00000009-3B19-4472-8148-E3DE4535D247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-6.5104907341127741E-2"/>
                        <c:y val="-3.551677661913882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3B19-4472-8148-E3DE4535D247}"/>
                      </c:ext>
                      <c:ext uri="{CE6537A1-D6FC-4f65-9D91-7224C49458BB}"/>
                    </c:extLst>
                  </c:dLbl>
                  <c:dLbl>
                    <c:idx val="1"/>
                    <c:layout>
                      <c:manualLayout>
                        <c:x val="-8.1224528752087813E-2"/>
                        <c:y val="-0.12051311153673358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3-3B19-4472-8148-E3DE4535D247}"/>
                      </c:ext>
                      <c:ext uri="{CE6537A1-D6FC-4f65-9D91-7224C49458BB}"/>
                    </c:extLst>
                  </c:dLbl>
                  <c:dLbl>
                    <c:idx val="3"/>
                    <c:layout>
                      <c:manualLayout>
                        <c:x val="0.11815159468702775"/>
                        <c:y val="-9.971577877089687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7-3B19-4472-8148-E3DE4535D247}"/>
                      </c:ext>
                      <c:ext uri="{CE6537A1-D6FC-4f65-9D91-7224C49458BB}"/>
                    </c:extLst>
                  </c:dLbl>
                  <c:dLbl>
                    <c:idx val="4"/>
                    <c:layout>
                      <c:manualLayout>
                        <c:x val="6.6114690209178359E-2"/>
                        <c:y val="-2.630583339244756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1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9-3B19-4472-8148-E3DE4535D247}"/>
                      </c:ext>
                      <c:ext uri="{CE6537A1-D6FC-4f65-9D91-7224C49458BB}"/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rgbClr val="FF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6r2="http://schemas.microsoft.com/office/drawing/2015/06/chart">
                    <c:ext uri="{CE6537A1-D6FC-4f65-9D91-7224C49458BB}"/>
                  </c:extLst>
                </c:dLbls>
                <c:cat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'1er trimestre'!$B$171:$B$175</c15:sqref>
                        </c15:formulaRef>
                      </c:ext>
                    </c:extLst>
                    <c:strCache>
                      <c:ptCount val="5"/>
                      <c:pt idx="0">
                        <c:v>Metropolitana</c:v>
                      </c:pt>
                      <c:pt idx="1">
                        <c:v>Sur</c:v>
                      </c:pt>
                      <c:pt idx="2">
                        <c:v>Este</c:v>
                      </c:pt>
                      <c:pt idx="3">
                        <c:v>Norte</c:v>
                      </c:pt>
                      <c:pt idx="4">
                        <c:v>Nordeste</c:v>
                      </c:pt>
                    </c:strCache>
                  </c:str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'1er trimestre'!$C$171:$C$175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5"/>
                      <c:pt idx="0">
                        <c:v>4755</c:v>
                      </c:pt>
                      <c:pt idx="1">
                        <c:v>1535</c:v>
                      </c:pt>
                      <c:pt idx="2">
                        <c:v>1626</c:v>
                      </c:pt>
                      <c:pt idx="3">
                        <c:v>2525</c:v>
                      </c:pt>
                      <c:pt idx="4">
                        <c:v>1674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A-3B19-4472-8148-E3DE4535D247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2">
                    <a:lumMod val="1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Programas de Formación y Desarrollo Profesional   </a:t>
            </a:r>
            <a:endParaRPr lang="es-DO" sz="1000"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effectLst/>
              </a:rPr>
              <a:t>Total Docentes Becados por Regional</a:t>
            </a:r>
            <a:endParaRPr lang="es-DO" sz="1000">
              <a:effectLst/>
            </a:endParaRPr>
          </a:p>
          <a:p>
            <a:pPr>
              <a:defRPr sz="1000" b="1">
                <a:solidFill>
                  <a:schemeClr val="bg2">
                    <a:lumMod val="10000"/>
                  </a:schemeClr>
                </a:solidFill>
              </a:defRPr>
            </a:pPr>
            <a:r>
              <a:rPr lang="en-US" sz="1000" b="1" i="0" baseline="0">
                <a:effectLst/>
              </a:rPr>
              <a:t>Periodo enero-marzo 2023.</a:t>
            </a:r>
            <a:endParaRPr lang="es-DO" sz="1000">
              <a:effectLst/>
            </a:endParaRPr>
          </a:p>
        </c:rich>
      </c:tx>
      <c:layout>
        <c:manualLayout>
          <c:xMode val="edge"/>
          <c:yMode val="edge"/>
          <c:x val="0.28652769365367792"/>
          <c:y val="1.61127844160194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2">
                  <a:lumMod val="1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3655040716064338"/>
          <c:y val="0.10344281901590918"/>
          <c:w val="0.72627010565986949"/>
          <c:h val="0.857102935297003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'1er trimestre'!$C$232:$C$233</c:f>
              <c:strCache>
                <c:ptCount val="2"/>
                <c:pt idx="0">
                  <c:v>Becas Otorgadas por Programa </c:v>
                </c:pt>
                <c:pt idx="1">
                  <c:v>Inicial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trimestre'!$B$234:$B$251</c:f>
              <c:strCache>
                <c:ptCount val="18"/>
                <c:pt idx="0">
                  <c:v>18 BAHORUCO</c:v>
                </c:pt>
                <c:pt idx="1">
                  <c:v>17 MONTE PLATA</c:v>
                </c:pt>
                <c:pt idx="2">
                  <c:v>16 COTUI</c:v>
                </c:pt>
                <c:pt idx="3">
                  <c:v>15 SANTO DOMINGO</c:v>
                </c:pt>
                <c:pt idx="4">
                  <c:v>14 NAGUA</c:v>
                </c:pt>
                <c:pt idx="5">
                  <c:v>13 MONTE CRISTI</c:v>
                </c:pt>
                <c:pt idx="6">
                  <c:v>12 HIGUEY</c:v>
                </c:pt>
                <c:pt idx="7">
                  <c:v>11 PUERTO PLATA</c:v>
                </c:pt>
                <c:pt idx="8">
                  <c:v>10 SANTO DOMINGO</c:v>
                </c:pt>
                <c:pt idx="9">
                  <c:v>09 MAO</c:v>
                </c:pt>
                <c:pt idx="10">
                  <c:v>08 SANTIAGO</c:v>
                </c:pt>
                <c:pt idx="11">
                  <c:v>07 SAN FRANCISCO DE MACORIS</c:v>
                </c:pt>
                <c:pt idx="12">
                  <c:v>06 LA VEGA</c:v>
                </c:pt>
                <c:pt idx="13">
                  <c:v>05 SAN PEDRO DE MACORIS</c:v>
                </c:pt>
                <c:pt idx="14">
                  <c:v>04 SAN CRISTOBAL</c:v>
                </c:pt>
                <c:pt idx="15">
                  <c:v>03 AZUA</c:v>
                </c:pt>
                <c:pt idx="16">
                  <c:v>02 SAN JUAN DE LA MAGUANA</c:v>
                </c:pt>
                <c:pt idx="17">
                  <c:v>01 BARAHONA</c:v>
                </c:pt>
              </c:strCache>
            </c:strRef>
          </c:cat>
          <c:val>
            <c:numRef>
              <c:f>'1er trimestre'!$C$234:$C$251</c:f>
              <c:numCache>
                <c:formatCode>General</c:formatCode>
                <c:ptCount val="18"/>
                <c:pt idx="0">
                  <c:v>6</c:v>
                </c:pt>
                <c:pt idx="1">
                  <c:v>4</c:v>
                </c:pt>
                <c:pt idx="2">
                  <c:v>11</c:v>
                </c:pt>
                <c:pt idx="3">
                  <c:v>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</c:v>
                </c:pt>
                <c:pt idx="13">
                  <c:v>22</c:v>
                </c:pt>
                <c:pt idx="14">
                  <c:v>15</c:v>
                </c:pt>
                <c:pt idx="15">
                  <c:v>3</c:v>
                </c:pt>
                <c:pt idx="16">
                  <c:v>1</c:v>
                </c:pt>
                <c:pt idx="17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C9-433C-A772-DC5248EE2910}"/>
            </c:ext>
          </c:extLst>
        </c:ser>
        <c:ser>
          <c:idx val="1"/>
          <c:order val="1"/>
          <c:tx>
            <c:strRef>
              <c:f>'1er trimestre'!$D$232:$D$233</c:f>
              <c:strCache>
                <c:ptCount val="2"/>
                <c:pt idx="0">
                  <c:v>Becas Otorgadas por Programa </c:v>
                </c:pt>
                <c:pt idx="1">
                  <c:v>Continua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trimestre'!$B$234:$B$251</c:f>
              <c:strCache>
                <c:ptCount val="18"/>
                <c:pt idx="0">
                  <c:v>18 BAHORUCO</c:v>
                </c:pt>
                <c:pt idx="1">
                  <c:v>17 MONTE PLATA</c:v>
                </c:pt>
                <c:pt idx="2">
                  <c:v>16 COTUI</c:v>
                </c:pt>
                <c:pt idx="3">
                  <c:v>15 SANTO DOMINGO</c:v>
                </c:pt>
                <c:pt idx="4">
                  <c:v>14 NAGUA</c:v>
                </c:pt>
                <c:pt idx="5">
                  <c:v>13 MONTE CRISTI</c:v>
                </c:pt>
                <c:pt idx="6">
                  <c:v>12 HIGUEY</c:v>
                </c:pt>
                <c:pt idx="7">
                  <c:v>11 PUERTO PLATA</c:v>
                </c:pt>
                <c:pt idx="8">
                  <c:v>10 SANTO DOMINGO</c:v>
                </c:pt>
                <c:pt idx="9">
                  <c:v>09 MAO</c:v>
                </c:pt>
                <c:pt idx="10">
                  <c:v>08 SANTIAGO</c:v>
                </c:pt>
                <c:pt idx="11">
                  <c:v>07 SAN FRANCISCO DE MACORIS</c:v>
                </c:pt>
                <c:pt idx="12">
                  <c:v>06 LA VEGA</c:v>
                </c:pt>
                <c:pt idx="13">
                  <c:v>05 SAN PEDRO DE MACORIS</c:v>
                </c:pt>
                <c:pt idx="14">
                  <c:v>04 SAN CRISTOBAL</c:v>
                </c:pt>
                <c:pt idx="15">
                  <c:v>03 AZUA</c:v>
                </c:pt>
                <c:pt idx="16">
                  <c:v>02 SAN JUAN DE LA MAGUANA</c:v>
                </c:pt>
                <c:pt idx="17">
                  <c:v>01 BARAHONA</c:v>
                </c:pt>
              </c:strCache>
            </c:strRef>
          </c:cat>
          <c:val>
            <c:numRef>
              <c:f>'1er trimestre'!$D$234:$D$251</c:f>
              <c:numCache>
                <c:formatCode>General</c:formatCode>
                <c:ptCount val="18"/>
                <c:pt idx="0">
                  <c:v>230</c:v>
                </c:pt>
                <c:pt idx="1">
                  <c:v>866</c:v>
                </c:pt>
                <c:pt idx="2">
                  <c:v>369</c:v>
                </c:pt>
                <c:pt idx="3">
                  <c:v>1233</c:v>
                </c:pt>
                <c:pt idx="4">
                  <c:v>256</c:v>
                </c:pt>
                <c:pt idx="5">
                  <c:v>272</c:v>
                </c:pt>
                <c:pt idx="6">
                  <c:v>652</c:v>
                </c:pt>
                <c:pt idx="7">
                  <c:v>433</c:v>
                </c:pt>
                <c:pt idx="8">
                  <c:v>1729</c:v>
                </c:pt>
                <c:pt idx="9">
                  <c:v>299</c:v>
                </c:pt>
                <c:pt idx="10">
                  <c:v>1081</c:v>
                </c:pt>
                <c:pt idx="11">
                  <c:v>440</c:v>
                </c:pt>
                <c:pt idx="12">
                  <c:v>1049</c:v>
                </c:pt>
                <c:pt idx="13">
                  <c:v>974</c:v>
                </c:pt>
                <c:pt idx="14">
                  <c:v>927</c:v>
                </c:pt>
                <c:pt idx="15">
                  <c:v>457</c:v>
                </c:pt>
                <c:pt idx="16">
                  <c:v>500</c:v>
                </c:pt>
                <c:pt idx="17">
                  <c:v>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C9-433C-A772-DC5248EE2910}"/>
            </c:ext>
          </c:extLst>
        </c:ser>
        <c:ser>
          <c:idx val="2"/>
          <c:order val="2"/>
          <c:tx>
            <c:strRef>
              <c:f>'1er trimestre'!$E$232:$E$233</c:f>
              <c:strCache>
                <c:ptCount val="2"/>
                <c:pt idx="0">
                  <c:v>Becas Otorgadas por Programa </c:v>
                </c:pt>
                <c:pt idx="1">
                  <c:v>Posgrado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'1er trimestre'!$B$234:$B$251</c:f>
              <c:strCache>
                <c:ptCount val="18"/>
                <c:pt idx="0">
                  <c:v>18 BAHORUCO</c:v>
                </c:pt>
                <c:pt idx="1">
                  <c:v>17 MONTE PLATA</c:v>
                </c:pt>
                <c:pt idx="2">
                  <c:v>16 COTUI</c:v>
                </c:pt>
                <c:pt idx="3">
                  <c:v>15 SANTO DOMINGO</c:v>
                </c:pt>
                <c:pt idx="4">
                  <c:v>14 NAGUA</c:v>
                </c:pt>
                <c:pt idx="5">
                  <c:v>13 MONTE CRISTI</c:v>
                </c:pt>
                <c:pt idx="6">
                  <c:v>12 HIGUEY</c:v>
                </c:pt>
                <c:pt idx="7">
                  <c:v>11 PUERTO PLATA</c:v>
                </c:pt>
                <c:pt idx="8">
                  <c:v>10 SANTO DOMINGO</c:v>
                </c:pt>
                <c:pt idx="9">
                  <c:v>09 MAO</c:v>
                </c:pt>
                <c:pt idx="10">
                  <c:v>08 SANTIAGO</c:v>
                </c:pt>
                <c:pt idx="11">
                  <c:v>07 SAN FRANCISCO DE MACORIS</c:v>
                </c:pt>
                <c:pt idx="12">
                  <c:v>06 LA VEGA</c:v>
                </c:pt>
                <c:pt idx="13">
                  <c:v>05 SAN PEDRO DE MACORIS</c:v>
                </c:pt>
                <c:pt idx="14">
                  <c:v>04 SAN CRISTOBAL</c:v>
                </c:pt>
                <c:pt idx="15">
                  <c:v>03 AZUA</c:v>
                </c:pt>
                <c:pt idx="16">
                  <c:v>02 SAN JUAN DE LA MAGUANA</c:v>
                </c:pt>
                <c:pt idx="17">
                  <c:v>01 BARAHONA</c:v>
                </c:pt>
              </c:strCache>
            </c:strRef>
          </c:cat>
          <c:val>
            <c:numRef>
              <c:f>'1er trimestre'!$E$234:$E$251</c:f>
              <c:numCache>
                <c:formatCode>General</c:formatCode>
                <c:ptCount val="18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  <c:pt idx="6">
                  <c:v>16</c:v>
                </c:pt>
                <c:pt idx="7">
                  <c:v>0</c:v>
                </c:pt>
                <c:pt idx="8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</c:v>
                </c:pt>
                <c:pt idx="14">
                  <c:v>9</c:v>
                </c:pt>
                <c:pt idx="15">
                  <c:v>8</c:v>
                </c:pt>
                <c:pt idx="16">
                  <c:v>4</c:v>
                </c:pt>
                <c:pt idx="17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C9-433C-A772-DC5248EE2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7639280"/>
        <c:axId val="847636560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'1er trimestre'!$F$232:$F$233</c15:sqref>
                        </c15:formulaRef>
                      </c:ext>
                    </c:extLst>
                    <c:strCache>
                      <c:ptCount val="2"/>
                      <c:pt idx="0">
                        <c:v>Total por</c:v>
                      </c:pt>
                      <c:pt idx="1">
                        <c:v>Regional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6r2="http://schemas.microsoft.com/office/drawing/2015/06/chart"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'1er trimestre'!$B$234:$B$251</c15:sqref>
                        </c15:formulaRef>
                      </c:ext>
                    </c:extLst>
                    <c:strCache>
                      <c:ptCount val="18"/>
                      <c:pt idx="0">
                        <c:v>18 BAHORUCO</c:v>
                      </c:pt>
                      <c:pt idx="1">
                        <c:v>17 MONTE PLATA</c:v>
                      </c:pt>
                      <c:pt idx="2">
                        <c:v>16 COTUI</c:v>
                      </c:pt>
                      <c:pt idx="3">
                        <c:v>15 SANTO DOMINGO</c:v>
                      </c:pt>
                      <c:pt idx="4">
                        <c:v>14 NAGUA</c:v>
                      </c:pt>
                      <c:pt idx="5">
                        <c:v>13 MONTE CRISTI</c:v>
                      </c:pt>
                      <c:pt idx="6">
                        <c:v>12 HIGUEY</c:v>
                      </c:pt>
                      <c:pt idx="7">
                        <c:v>11 PUERTO PLATA</c:v>
                      </c:pt>
                      <c:pt idx="8">
                        <c:v>10 SANTO DOMINGO</c:v>
                      </c:pt>
                      <c:pt idx="9">
                        <c:v>09 MAO</c:v>
                      </c:pt>
                      <c:pt idx="10">
                        <c:v>08 SANTIAGO</c:v>
                      </c:pt>
                      <c:pt idx="11">
                        <c:v>07 SAN FRANCISCO DE MACORIS</c:v>
                      </c:pt>
                      <c:pt idx="12">
                        <c:v>06 LA VEGA</c:v>
                      </c:pt>
                      <c:pt idx="13">
                        <c:v>05 SAN PEDRO DE MACORIS</c:v>
                      </c:pt>
                      <c:pt idx="14">
                        <c:v>04 SAN CRISTOBAL</c:v>
                      </c:pt>
                      <c:pt idx="15">
                        <c:v>03 AZUA</c:v>
                      </c:pt>
                      <c:pt idx="16">
                        <c:v>02 SAN JUAN DE LA MAGUANA</c:v>
                      </c:pt>
                      <c:pt idx="17">
                        <c:v>01 BARAHONA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'1er trimestre'!$F$234:$F$251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244</c:v>
                      </c:pt>
                      <c:pt idx="1">
                        <c:v>870</c:v>
                      </c:pt>
                      <c:pt idx="2">
                        <c:v>380</c:v>
                      </c:pt>
                      <c:pt idx="3">
                        <c:v>1276</c:v>
                      </c:pt>
                      <c:pt idx="4">
                        <c:v>256</c:v>
                      </c:pt>
                      <c:pt idx="5">
                        <c:v>272</c:v>
                      </c:pt>
                      <c:pt idx="6">
                        <c:v>668</c:v>
                      </c:pt>
                      <c:pt idx="7">
                        <c:v>433</c:v>
                      </c:pt>
                      <c:pt idx="8">
                        <c:v>1778</c:v>
                      </c:pt>
                      <c:pt idx="9">
                        <c:v>299</c:v>
                      </c:pt>
                      <c:pt idx="10">
                        <c:v>1081</c:v>
                      </c:pt>
                      <c:pt idx="11">
                        <c:v>440</c:v>
                      </c:pt>
                      <c:pt idx="12">
                        <c:v>1065</c:v>
                      </c:pt>
                      <c:pt idx="13">
                        <c:v>1005</c:v>
                      </c:pt>
                      <c:pt idx="14">
                        <c:v>951</c:v>
                      </c:pt>
                      <c:pt idx="15">
                        <c:v>468</c:v>
                      </c:pt>
                      <c:pt idx="16">
                        <c:v>505</c:v>
                      </c:pt>
                      <c:pt idx="17">
                        <c:v>368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3372-4E98-886B-8C96830E1110}"/>
                  </c:ext>
                </c:extLst>
              </c15:ser>
            </c15:filteredBarSeries>
          </c:ext>
        </c:extLst>
      </c:barChart>
      <c:catAx>
        <c:axId val="84763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7636560"/>
        <c:crosses val="autoZero"/>
        <c:auto val="1"/>
        <c:lblAlgn val="ctr"/>
        <c:lblOffset val="100"/>
        <c:noMultiLvlLbl val="0"/>
      </c:catAx>
      <c:valAx>
        <c:axId val="847636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763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6713944410794801"/>
          <c:y val="0.10552703671582658"/>
          <c:w val="0.33072380375529981"/>
          <c:h val="0.2272609882164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image" Target="../media/image1.png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8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35.xml"/><Relationship Id="rId1" Type="http://schemas.openxmlformats.org/officeDocument/2006/relationships/chart" Target="../charts/chart34.xml"/><Relationship Id="rId4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161926</xdr:colOff>
      <xdr:row>10</xdr:row>
      <xdr:rowOff>76200</xdr:rowOff>
    </xdr:from>
    <xdr:to>
      <xdr:col>10</xdr:col>
      <xdr:colOff>666750</xdr:colOff>
      <xdr:row>20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47</xdr:row>
      <xdr:rowOff>28575</xdr:rowOff>
    </xdr:from>
    <xdr:to>
      <xdr:col>11</xdr:col>
      <xdr:colOff>381000</xdr:colOff>
      <xdr:row>61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171449</xdr:colOff>
      <xdr:row>125</xdr:row>
      <xdr:rowOff>42863</xdr:rowOff>
    </xdr:from>
    <xdr:to>
      <xdr:col>11</xdr:col>
      <xdr:colOff>571500</xdr:colOff>
      <xdr:row>132</xdr:row>
      <xdr:rowOff>95250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57150</xdr:colOff>
      <xdr:row>21</xdr:row>
      <xdr:rowOff>52386</xdr:rowOff>
    </xdr:from>
    <xdr:to>
      <xdr:col>11</xdr:col>
      <xdr:colOff>723900</xdr:colOff>
      <xdr:row>32</xdr:row>
      <xdr:rowOff>180974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371475</xdr:colOff>
      <xdr:row>185</xdr:row>
      <xdr:rowOff>9524</xdr:rowOff>
    </xdr:from>
    <xdr:to>
      <xdr:col>14</xdr:col>
      <xdr:colOff>352425</xdr:colOff>
      <xdr:row>195</xdr:row>
      <xdr:rowOff>33336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733425</xdr:colOff>
      <xdr:row>137</xdr:row>
      <xdr:rowOff>9525</xdr:rowOff>
    </xdr:from>
    <xdr:to>
      <xdr:col>16</xdr:col>
      <xdr:colOff>409575</xdr:colOff>
      <xdr:row>147</xdr:row>
      <xdr:rowOff>152400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153</xdr:row>
      <xdr:rowOff>0</xdr:rowOff>
    </xdr:from>
    <xdr:to>
      <xdr:col>11</xdr:col>
      <xdr:colOff>95250</xdr:colOff>
      <xdr:row>162</xdr:row>
      <xdr:rowOff>142875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266700</xdr:colOff>
      <xdr:row>169</xdr:row>
      <xdr:rowOff>123825</xdr:rowOff>
    </xdr:from>
    <xdr:to>
      <xdr:col>14</xdr:col>
      <xdr:colOff>361950</xdr:colOff>
      <xdr:row>179</xdr:row>
      <xdr:rowOff>76200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723900</xdr:colOff>
      <xdr:row>200</xdr:row>
      <xdr:rowOff>95251</xdr:rowOff>
    </xdr:from>
    <xdr:to>
      <xdr:col>17</xdr:col>
      <xdr:colOff>571500</xdr:colOff>
      <xdr:row>231</xdr:row>
      <xdr:rowOff>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38100</xdr:colOff>
      <xdr:row>62</xdr:row>
      <xdr:rowOff>95249</xdr:rowOff>
    </xdr:from>
    <xdr:to>
      <xdr:col>12</xdr:col>
      <xdr:colOff>209550</xdr:colOff>
      <xdr:row>72</xdr:row>
      <xdr:rowOff>226218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369093</xdr:colOff>
      <xdr:row>75</xdr:row>
      <xdr:rowOff>57150</xdr:rowOff>
    </xdr:from>
    <xdr:to>
      <xdr:col>11</xdr:col>
      <xdr:colOff>419100</xdr:colOff>
      <xdr:row>88</xdr:row>
      <xdr:rowOff>142874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552450</xdr:colOff>
      <xdr:row>137</xdr:row>
      <xdr:rowOff>14287</xdr:rowOff>
    </xdr:from>
    <xdr:to>
      <xdr:col>11</xdr:col>
      <xdr:colOff>371475</xdr:colOff>
      <xdr:row>147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0</xdr:colOff>
      <xdr:row>153</xdr:row>
      <xdr:rowOff>19050</xdr:rowOff>
    </xdr:from>
    <xdr:to>
      <xdr:col>16</xdr:col>
      <xdr:colOff>581025</xdr:colOff>
      <xdr:row>164</xdr:row>
      <xdr:rowOff>128588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390525</xdr:colOff>
      <xdr:row>169</xdr:row>
      <xdr:rowOff>66675</xdr:rowOff>
    </xdr:from>
    <xdr:to>
      <xdr:col>9</xdr:col>
      <xdr:colOff>676275</xdr:colOff>
      <xdr:row>180</xdr:row>
      <xdr:rowOff>176213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285750</xdr:colOff>
      <xdr:row>185</xdr:row>
      <xdr:rowOff>19050</xdr:rowOff>
    </xdr:from>
    <xdr:to>
      <xdr:col>9</xdr:col>
      <xdr:colOff>571500</xdr:colOff>
      <xdr:row>196</xdr:row>
      <xdr:rowOff>128588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97</xdr:row>
      <xdr:rowOff>0</xdr:rowOff>
    </xdr:from>
    <xdr:to>
      <xdr:col>10</xdr:col>
      <xdr:colOff>390524</xdr:colOff>
      <xdr:row>106</xdr:row>
      <xdr:rowOff>123824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38100</xdr:colOff>
      <xdr:row>113</xdr:row>
      <xdr:rowOff>19050</xdr:rowOff>
    </xdr:from>
    <xdr:to>
      <xdr:col>20</xdr:col>
      <xdr:colOff>642937</xdr:colOff>
      <xdr:row>121</xdr:row>
      <xdr:rowOff>35719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12</xdr:col>
      <xdr:colOff>95250</xdr:colOff>
      <xdr:row>124</xdr:row>
      <xdr:rowOff>95250</xdr:rowOff>
    </xdr:from>
    <xdr:to>
      <xdr:col>16</xdr:col>
      <xdr:colOff>571501</xdr:colOff>
      <xdr:row>132</xdr:row>
      <xdr:rowOff>123825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581025</xdr:colOff>
      <xdr:row>21</xdr:row>
      <xdr:rowOff>19050</xdr:rowOff>
    </xdr:from>
    <xdr:to>
      <xdr:col>17</xdr:col>
      <xdr:colOff>352425</xdr:colOff>
      <xdr:row>32</xdr:row>
      <xdr:rowOff>178594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752475</xdr:colOff>
      <xdr:row>63</xdr:row>
      <xdr:rowOff>28575</xdr:rowOff>
    </xdr:from>
    <xdr:to>
      <xdr:col>17</xdr:col>
      <xdr:colOff>333376</xdr:colOff>
      <xdr:row>74</xdr:row>
      <xdr:rowOff>33339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11</xdr:col>
      <xdr:colOff>752475</xdr:colOff>
      <xdr:row>75</xdr:row>
      <xdr:rowOff>57150</xdr:rowOff>
    </xdr:from>
    <xdr:to>
      <xdr:col>16</xdr:col>
      <xdr:colOff>457200</xdr:colOff>
      <xdr:row>88</xdr:row>
      <xdr:rowOff>161925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0</xdr:colOff>
      <xdr:row>36</xdr:row>
      <xdr:rowOff>0</xdr:rowOff>
    </xdr:from>
    <xdr:to>
      <xdr:col>17</xdr:col>
      <xdr:colOff>619125</xdr:colOff>
      <xdr:row>44</xdr:row>
      <xdr:rowOff>257175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15</xdr:col>
      <xdr:colOff>552450</xdr:colOff>
      <xdr:row>39</xdr:row>
      <xdr:rowOff>9525</xdr:rowOff>
    </xdr:from>
    <xdr:to>
      <xdr:col>16</xdr:col>
      <xdr:colOff>400050</xdr:colOff>
      <xdr:row>39</xdr:row>
      <xdr:rowOff>228600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4049375" y="10106025"/>
          <a:ext cx="6096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 b="1">
              <a:solidFill>
                <a:sysClr val="windowText" lastClr="000000"/>
              </a:solidFill>
            </a:rPr>
            <a:t>93.5%</a:t>
          </a:r>
        </a:p>
      </xdr:txBody>
    </xdr:sp>
    <xdr:clientData/>
  </xdr:twoCellAnchor>
  <xdr:twoCellAnchor>
    <xdr:from>
      <xdr:col>15</xdr:col>
      <xdr:colOff>76200</xdr:colOff>
      <xdr:row>41</xdr:row>
      <xdr:rowOff>85725</xdr:rowOff>
    </xdr:from>
    <xdr:to>
      <xdr:col>15</xdr:col>
      <xdr:colOff>685800</xdr:colOff>
      <xdr:row>42</xdr:row>
      <xdr:rowOff>28575</xdr:rowOff>
    </xdr:to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13573125" y="10829925"/>
          <a:ext cx="6096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 b="1">
              <a:solidFill>
                <a:sysClr val="windowText" lastClr="000000"/>
              </a:solidFill>
            </a:rPr>
            <a:t>88.7%</a:t>
          </a:r>
        </a:p>
      </xdr:txBody>
    </xdr:sp>
    <xdr:clientData/>
  </xdr:twoCellAnchor>
  <xdr:twoCellAnchor>
    <xdr:from>
      <xdr:col>13</xdr:col>
      <xdr:colOff>0</xdr:colOff>
      <xdr:row>48</xdr:row>
      <xdr:rowOff>0</xdr:rowOff>
    </xdr:from>
    <xdr:to>
      <xdr:col>17</xdr:col>
      <xdr:colOff>361951</xdr:colOff>
      <xdr:row>61</xdr:row>
      <xdr:rowOff>104775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704851</xdr:colOff>
      <xdr:row>112</xdr:row>
      <xdr:rowOff>164307</xdr:rowOff>
    </xdr:from>
    <xdr:to>
      <xdr:col>14</xdr:col>
      <xdr:colOff>361951</xdr:colOff>
      <xdr:row>118</xdr:row>
      <xdr:rowOff>161925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19050</xdr:colOff>
      <xdr:row>36</xdr:row>
      <xdr:rowOff>23813</xdr:rowOff>
    </xdr:from>
    <xdr:to>
      <xdr:col>12</xdr:col>
      <xdr:colOff>47625</xdr:colOff>
      <xdr:row>44</xdr:row>
      <xdr:rowOff>266700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0</xdr:colOff>
      <xdr:row>11</xdr:row>
      <xdr:rowOff>0</xdr:rowOff>
    </xdr:from>
    <xdr:to>
      <xdr:col>16</xdr:col>
      <xdr:colOff>428625</xdr:colOff>
      <xdr:row>20</xdr:row>
      <xdr:rowOff>28575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12</xdr:col>
      <xdr:colOff>0</xdr:colOff>
      <xdr:row>97</xdr:row>
      <xdr:rowOff>0</xdr:rowOff>
    </xdr:from>
    <xdr:to>
      <xdr:col>17</xdr:col>
      <xdr:colOff>28575</xdr:colOff>
      <xdr:row>107</xdr:row>
      <xdr:rowOff>71437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21</xdr:col>
      <xdr:colOff>1552575</xdr:colOff>
      <xdr:row>20</xdr:row>
      <xdr:rowOff>176212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18</xdr:col>
      <xdr:colOff>0</xdr:colOff>
      <xdr:row>97</xdr:row>
      <xdr:rowOff>0</xdr:rowOff>
    </xdr:from>
    <xdr:to>
      <xdr:col>21</xdr:col>
      <xdr:colOff>1552575</xdr:colOff>
      <xdr:row>107</xdr:row>
      <xdr:rowOff>71437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21</xdr:col>
      <xdr:colOff>2019301</xdr:colOff>
      <xdr:row>11</xdr:row>
      <xdr:rowOff>19050</xdr:rowOff>
    </xdr:from>
    <xdr:to>
      <xdr:col>24</xdr:col>
      <xdr:colOff>219075</xdr:colOff>
      <xdr:row>20</xdr:row>
      <xdr:rowOff>152400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19</xdr:col>
      <xdr:colOff>466724</xdr:colOff>
      <xdr:row>36</xdr:row>
      <xdr:rowOff>0</xdr:rowOff>
    </xdr:from>
    <xdr:to>
      <xdr:col>21</xdr:col>
      <xdr:colOff>2019299</xdr:colOff>
      <xdr:row>45</xdr:row>
      <xdr:rowOff>114300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22</xdr:col>
      <xdr:colOff>1</xdr:colOff>
      <xdr:row>97</xdr:row>
      <xdr:rowOff>0</xdr:rowOff>
    </xdr:from>
    <xdr:to>
      <xdr:col>25</xdr:col>
      <xdr:colOff>333376</xdr:colOff>
      <xdr:row>107</xdr:row>
      <xdr:rowOff>71437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17</xdr:col>
      <xdr:colOff>752475</xdr:colOff>
      <xdr:row>47</xdr:row>
      <xdr:rowOff>33337</xdr:rowOff>
    </xdr:from>
    <xdr:to>
      <xdr:col>21</xdr:col>
      <xdr:colOff>1409700</xdr:colOff>
      <xdr:row>60</xdr:row>
      <xdr:rowOff>47625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 editAs="oneCell">
    <xdr:from>
      <xdr:col>2</xdr:col>
      <xdr:colOff>1352550</xdr:colOff>
      <xdr:row>1</xdr:row>
      <xdr:rowOff>9525</xdr:rowOff>
    </xdr:from>
    <xdr:to>
      <xdr:col>4</xdr:col>
      <xdr:colOff>647700</xdr:colOff>
      <xdr:row>4</xdr:row>
      <xdr:rowOff>47625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/>
      </xdr:nvPicPr>
      <xdr:blipFill rotWithShape="1"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4695825" y="200025"/>
          <a:ext cx="1533525" cy="609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314325</xdr:colOff>
      <xdr:row>102</xdr:row>
      <xdr:rowOff>104775</xdr:rowOff>
    </xdr:from>
    <xdr:to>
      <xdr:col>8</xdr:col>
      <xdr:colOff>66675</xdr:colOff>
      <xdr:row>103</xdr:row>
      <xdr:rowOff>123825</xdr:rowOff>
    </xdr:to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xmlns="" id="{F997AD90-FE53-456E-9B4E-8420AF1A2E78}"/>
            </a:ext>
          </a:extLst>
        </xdr:cNvPr>
        <xdr:cNvSpPr txBox="1"/>
      </xdr:nvSpPr>
      <xdr:spPr>
        <a:xfrm>
          <a:off x="8772525" y="24231600"/>
          <a:ext cx="51435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800" b="1"/>
            <a:t>41.2%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1028700</xdr:colOff>
      <xdr:row>1</xdr:row>
      <xdr:rowOff>19050</xdr:rowOff>
    </xdr:from>
    <xdr:to>
      <xdr:col>14</xdr:col>
      <xdr:colOff>323850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12963525" y="209550"/>
          <a:ext cx="1714500" cy="676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914400</xdr:colOff>
      <xdr:row>0</xdr:row>
      <xdr:rowOff>142875</xdr:rowOff>
    </xdr:from>
    <xdr:to>
      <xdr:col>5</xdr:col>
      <xdr:colOff>533400</xdr:colOff>
      <xdr:row>3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1BD018C-5AF4-416C-A22F-D6EC8F86662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4714875" y="142875"/>
          <a:ext cx="1533525" cy="609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24</xdr:row>
      <xdr:rowOff>47625</xdr:rowOff>
    </xdr:from>
    <xdr:to>
      <xdr:col>10</xdr:col>
      <xdr:colOff>350819</xdr:colOff>
      <xdr:row>26</xdr:row>
      <xdr:rowOff>134638</xdr:rowOff>
    </xdr:to>
    <xdr:sp macro="" textlink="">
      <xdr:nvSpPr>
        <xdr:cNvPr id="2049" name="Cuadro de texto 7">
          <a:extLst>
            <a:ext uri="{FF2B5EF4-FFF2-40B4-BE49-F238E27FC236}">
              <a16:creationId xmlns:a16="http://schemas.microsoft.com/office/drawing/2014/main" xmlns="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485900" y="6966239"/>
          <a:ext cx="5705601" cy="468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s-DO" sz="700" b="1" i="0" u="none" strike="noStrike" baseline="0">
              <a:solidFill>
                <a:srgbClr val="000000"/>
              </a:solidFill>
              <a:latin typeface="Calibri"/>
              <a:cs typeface="Calibri"/>
            </a:rPr>
            <a:t>FUENTE: Departamentos Académicos Inafocam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DO" sz="3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es-DO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s-DO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NOTA: Algunos programas se han adscrito a un área curricular determinada, si se trata de contenidos oficiales de dicha área (vg.: Geografía,  contenido </a:t>
          </a:r>
        </a:p>
        <a:p>
          <a:pPr algn="l" rtl="0">
            <a:defRPr sz="1000"/>
          </a:pPr>
          <a:r>
            <a:rPr lang="es-DO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del área de CC. Sociales;  Ed. Ambiental, contenido de CC. Naturales, entre otros)</a:t>
          </a:r>
        </a:p>
      </xdr:txBody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216476</xdr:colOff>
      <xdr:row>2</xdr:row>
      <xdr:rowOff>181841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3680114" y="0"/>
          <a:ext cx="1515340" cy="56284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2964657</xdr:colOff>
      <xdr:row>0</xdr:row>
      <xdr:rowOff>333375</xdr:rowOff>
    </xdr:from>
    <xdr:to>
      <xdr:col>5</xdr:col>
      <xdr:colOff>345283</xdr:colOff>
      <xdr:row>2</xdr:row>
      <xdr:rowOff>345281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5250657" y="333375"/>
          <a:ext cx="1774032" cy="7262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26</xdr:row>
      <xdr:rowOff>180975</xdr:rowOff>
    </xdr:from>
    <xdr:to>
      <xdr:col>18</xdr:col>
      <xdr:colOff>583406</xdr:colOff>
      <xdr:row>42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52</xdr:row>
      <xdr:rowOff>42862</xdr:rowOff>
    </xdr:from>
    <xdr:to>
      <xdr:col>5</xdr:col>
      <xdr:colOff>28575</xdr:colOff>
      <xdr:row>66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2724150</xdr:colOff>
      <xdr:row>1</xdr:row>
      <xdr:rowOff>85725</xdr:rowOff>
    </xdr:from>
    <xdr:to>
      <xdr:col>4</xdr:col>
      <xdr:colOff>371475</xdr:colOff>
      <xdr:row>4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4248150" y="276225"/>
          <a:ext cx="1571625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20</xdr:col>
      <xdr:colOff>0</xdr:colOff>
      <xdr:row>27</xdr:row>
      <xdr:rowOff>0</xdr:rowOff>
    </xdr:from>
    <xdr:to>
      <xdr:col>26</xdr:col>
      <xdr:colOff>761999</xdr:colOff>
      <xdr:row>42</xdr:row>
      <xdr:rowOff>142875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1EC20EAC-4C97-4197-AF56-BBDDB124BC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24</xdr:row>
      <xdr:rowOff>100013</xdr:rowOff>
    </xdr:from>
    <xdr:to>
      <xdr:col>10</xdr:col>
      <xdr:colOff>704850</xdr:colOff>
      <xdr:row>37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66674</xdr:colOff>
      <xdr:row>10</xdr:row>
      <xdr:rowOff>80962</xdr:rowOff>
    </xdr:from>
    <xdr:to>
      <xdr:col>23</xdr:col>
      <xdr:colOff>523875</xdr:colOff>
      <xdr:row>23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952501</xdr:colOff>
      <xdr:row>1</xdr:row>
      <xdr:rowOff>9525</xdr:rowOff>
    </xdr:from>
    <xdr:to>
      <xdr:col>6</xdr:col>
      <xdr:colOff>9526</xdr:colOff>
      <xdr:row>4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5638801" y="200025"/>
          <a:ext cx="1581150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2095500</xdr:colOff>
      <xdr:row>0</xdr:row>
      <xdr:rowOff>133350</xdr:rowOff>
    </xdr:from>
    <xdr:to>
      <xdr:col>4</xdr:col>
      <xdr:colOff>38100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138" t="28151" r="933" b="38861"/>
        <a:stretch/>
      </xdr:blipFill>
      <xdr:spPr bwMode="auto">
        <a:xfrm>
          <a:off x="3619500" y="133350"/>
          <a:ext cx="1485900" cy="590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uillermo/Google%20Drive/clara/Apertura%20a%20program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UA"/>
      <sheetName val="CIERRE DE CONT."/>
      <sheetName val="POSGRADO"/>
      <sheetName val="CIERRE DE POSGRADO"/>
      <sheetName val="INICIAL"/>
      <sheetName val="CIERRE DE INICIAL"/>
    </sheetNames>
    <sheetDataSet>
      <sheetData sheetId="0">
        <row r="235">
          <cell r="C235">
            <v>15842</v>
          </cell>
        </row>
        <row r="236">
          <cell r="C236">
            <v>33683</v>
          </cell>
        </row>
        <row r="237">
          <cell r="C237">
            <v>5722</v>
          </cell>
        </row>
      </sheetData>
      <sheetData sheetId="1"/>
      <sheetData sheetId="2">
        <row r="102">
          <cell r="C102">
            <v>715</v>
          </cell>
        </row>
        <row r="103">
          <cell r="C103">
            <v>1452</v>
          </cell>
        </row>
      </sheetData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eborah  Estepan" id="{0A801B1A-8F04-42DC-933A-EB7A43E8B130}" userId="S::deborahestepan@inafocam.onmicrosoft.com::82ae9e54-49b0-491e-8d64-83f70b5da20f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" dT="2022-01-11T18:46:22.13" personId="{0A801B1A-8F04-42DC-933A-EB7A43E8B130}" id="{D02334DA-44A6-40AC-9FCC-DC91320A78CD}">
    <text>Estos datos fueron extraidos de los informes trimestrales, en la parte de los Anexos.</text>
  </threadedComment>
  <threadedComment ref="C19" dT="2022-01-11T18:47:11.73" personId="{0A801B1A-8F04-42DC-933A-EB7A43E8B130}" id="{E7961D5E-2E6D-4A8A-A7B4-A22A6A723941}">
    <text>Estos datos fueron extraidos de los informes trimestrales, en la parte de Anexos.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7"/>
  <sheetViews>
    <sheetView zoomScale="80" zoomScaleNormal="80" workbookViewId="0">
      <selection activeCell="A232" sqref="A232"/>
    </sheetView>
  </sheetViews>
  <sheetFormatPr baseColWidth="10" defaultRowHeight="15" x14ac:dyDescent="0.25"/>
  <cols>
    <col min="2" max="2" width="40.85546875" customWidth="1"/>
    <col min="3" max="3" width="21" customWidth="1"/>
    <col min="4" max="4" width="12.5703125" customWidth="1"/>
    <col min="5" max="6" width="15.85546875" customWidth="1"/>
    <col min="22" max="22" width="39.140625" customWidth="1"/>
    <col min="23" max="23" width="22.7109375" customWidth="1"/>
    <col min="24" max="24" width="12.5703125" bestFit="1" customWidth="1"/>
  </cols>
  <sheetData>
    <row r="1" spans="1:10" x14ac:dyDescent="0.25">
      <c r="A1" s="333"/>
      <c r="B1" s="333"/>
      <c r="C1" s="333"/>
      <c r="D1" s="333"/>
      <c r="E1" s="333"/>
      <c r="F1" s="333"/>
      <c r="G1" s="333"/>
      <c r="H1" s="333"/>
      <c r="I1" s="333"/>
      <c r="J1" s="333"/>
    </row>
    <row r="2" spans="1:10" x14ac:dyDescent="0.25">
      <c r="A2" s="333"/>
      <c r="B2" s="333"/>
      <c r="C2" s="333"/>
      <c r="D2" s="333"/>
      <c r="E2" s="333"/>
      <c r="F2" s="333"/>
      <c r="G2" s="333"/>
      <c r="H2" s="333"/>
      <c r="I2" s="333"/>
      <c r="J2" s="333"/>
    </row>
    <row r="3" spans="1:10" x14ac:dyDescent="0.25">
      <c r="A3" s="333"/>
      <c r="B3" s="333"/>
      <c r="C3" s="333"/>
      <c r="D3" s="333"/>
      <c r="E3" s="333"/>
      <c r="F3" s="333"/>
      <c r="G3" s="333"/>
      <c r="H3" s="333"/>
      <c r="I3" s="333"/>
      <c r="J3" s="333"/>
    </row>
    <row r="4" spans="1:10" x14ac:dyDescent="0.25">
      <c r="A4" s="457" t="s">
        <v>133</v>
      </c>
      <c r="B4" s="457"/>
      <c r="C4" s="457"/>
      <c r="D4" s="457"/>
      <c r="E4" s="457"/>
      <c r="F4" s="457"/>
      <c r="G4" s="457"/>
      <c r="H4" s="457"/>
      <c r="I4" s="457"/>
      <c r="J4" s="457"/>
    </row>
    <row r="5" spans="1:10" x14ac:dyDescent="0.25">
      <c r="A5" s="457"/>
      <c r="B5" s="457"/>
      <c r="C5" s="457"/>
      <c r="D5" s="457"/>
      <c r="E5" s="457"/>
      <c r="F5" s="457"/>
      <c r="G5" s="457"/>
      <c r="H5" s="457"/>
      <c r="I5" s="457"/>
      <c r="J5" s="457"/>
    </row>
    <row r="6" spans="1:10" ht="40.5" customHeight="1" x14ac:dyDescent="0.25">
      <c r="A6" s="457"/>
      <c r="B6" s="457"/>
      <c r="C6" s="457"/>
      <c r="D6" s="457"/>
      <c r="E6" s="457"/>
      <c r="F6" s="457"/>
      <c r="G6" s="457"/>
      <c r="H6" s="457"/>
      <c r="I6" s="457"/>
      <c r="J6" s="457"/>
    </row>
    <row r="7" spans="1:10" ht="55.5" customHeight="1" x14ac:dyDescent="0.25">
      <c r="B7" s="458" t="s">
        <v>149</v>
      </c>
      <c r="C7" s="459"/>
      <c r="D7" s="459"/>
      <c r="E7" s="459"/>
      <c r="F7" s="459"/>
      <c r="G7" s="459"/>
      <c r="H7" s="459"/>
      <c r="I7" s="459"/>
    </row>
    <row r="8" spans="1:10" x14ac:dyDescent="0.25">
      <c r="B8" s="459"/>
      <c r="C8" s="459"/>
      <c r="D8" s="459"/>
      <c r="E8" s="459"/>
      <c r="F8" s="459"/>
      <c r="G8" s="459"/>
      <c r="H8" s="459"/>
      <c r="I8" s="459"/>
    </row>
    <row r="9" spans="1:10" x14ac:dyDescent="0.25">
      <c r="B9" s="459"/>
      <c r="C9" s="459"/>
      <c r="D9" s="459"/>
      <c r="E9" s="459"/>
      <c r="F9" s="459"/>
      <c r="G9" s="459"/>
      <c r="H9" s="459"/>
      <c r="I9" s="459"/>
    </row>
    <row r="11" spans="1:10" x14ac:dyDescent="0.25">
      <c r="B11" s="314"/>
    </row>
    <row r="12" spans="1:10" ht="21.75" x14ac:dyDescent="0.25">
      <c r="B12" s="3" t="s">
        <v>6</v>
      </c>
    </row>
    <row r="13" spans="1:10" ht="18" thickBot="1" x14ac:dyDescent="0.3">
      <c r="B13" s="5" t="s">
        <v>150</v>
      </c>
    </row>
    <row r="14" spans="1:10" ht="15.75" thickBot="1" x14ac:dyDescent="0.3">
      <c r="A14" s="420" t="s">
        <v>101</v>
      </c>
      <c r="B14" s="1" t="s">
        <v>0</v>
      </c>
      <c r="C14" s="33" t="s">
        <v>1</v>
      </c>
      <c r="D14" s="34" t="s">
        <v>99</v>
      </c>
      <c r="E14" s="34" t="s">
        <v>38</v>
      </c>
      <c r="F14" s="334"/>
    </row>
    <row r="15" spans="1:10" ht="15.75" thickBot="1" x14ac:dyDescent="0.3">
      <c r="B15" s="2" t="s">
        <v>7</v>
      </c>
      <c r="C15" s="168">
        <v>166</v>
      </c>
      <c r="D15" s="207">
        <v>150</v>
      </c>
      <c r="E15" s="100">
        <v>1</v>
      </c>
      <c r="F15" s="335"/>
    </row>
    <row r="16" spans="1:10" ht="15.75" thickBot="1" x14ac:dyDescent="0.3">
      <c r="B16" s="35" t="s">
        <v>4</v>
      </c>
      <c r="C16" s="36">
        <f>SUM(C15)</f>
        <v>166</v>
      </c>
      <c r="D16" s="34">
        <f>SUM(D15)</f>
        <v>150</v>
      </c>
      <c r="E16" s="161">
        <f>SUM(E15)</f>
        <v>1</v>
      </c>
      <c r="F16" s="336"/>
    </row>
    <row r="17" spans="1:4" x14ac:dyDescent="0.25">
      <c r="B17" s="4"/>
    </row>
    <row r="18" spans="1:4" x14ac:dyDescent="0.25">
      <c r="B18" s="4"/>
    </row>
    <row r="19" spans="1:4" x14ac:dyDescent="0.25">
      <c r="B19" s="4"/>
    </row>
    <row r="20" spans="1:4" x14ac:dyDescent="0.25">
      <c r="B20" s="4"/>
    </row>
    <row r="21" spans="1:4" ht="16.5" thickBot="1" x14ac:dyDescent="0.3">
      <c r="B21" s="46" t="s">
        <v>151</v>
      </c>
    </row>
    <row r="22" spans="1:4" ht="30.75" thickBot="1" x14ac:dyDescent="0.3">
      <c r="A22" s="420" t="s">
        <v>102</v>
      </c>
      <c r="B22" s="42" t="s">
        <v>8</v>
      </c>
      <c r="C22" s="297" t="s">
        <v>1</v>
      </c>
      <c r="D22" s="303" t="s">
        <v>38</v>
      </c>
    </row>
    <row r="23" spans="1:4" x14ac:dyDescent="0.25">
      <c r="B23" s="389" t="s">
        <v>152</v>
      </c>
      <c r="C23" s="306">
        <v>19</v>
      </c>
      <c r="D23" s="390">
        <f>+C23/$C$28</f>
        <v>0.1144578313253012</v>
      </c>
    </row>
    <row r="24" spans="1:4" x14ac:dyDescent="0.25">
      <c r="B24" s="305" t="s">
        <v>139</v>
      </c>
      <c r="C24" s="167">
        <v>65</v>
      </c>
      <c r="D24" s="311">
        <f>+C24/$C$28</f>
        <v>0.39156626506024095</v>
      </c>
    </row>
    <row r="25" spans="1:4" x14ac:dyDescent="0.25">
      <c r="B25" s="305" t="s">
        <v>142</v>
      </c>
      <c r="C25" s="167">
        <v>11</v>
      </c>
      <c r="D25" s="311">
        <f>+C25/$C$28</f>
        <v>6.6265060240963861E-2</v>
      </c>
    </row>
    <row r="26" spans="1:4" x14ac:dyDescent="0.25">
      <c r="B26" s="304" t="s">
        <v>88</v>
      </c>
      <c r="C26" s="167">
        <v>18</v>
      </c>
      <c r="D26" s="311">
        <f>+C26/$C$28</f>
        <v>0.10843373493975904</v>
      </c>
    </row>
    <row r="27" spans="1:4" x14ac:dyDescent="0.25">
      <c r="B27" s="304" t="s">
        <v>9</v>
      </c>
      <c r="C27" s="167">
        <v>53</v>
      </c>
      <c r="D27" s="311">
        <f>+C27/$C$28</f>
        <v>0.31927710843373491</v>
      </c>
    </row>
    <row r="28" spans="1:4" ht="15.75" thickBot="1" x14ac:dyDescent="0.3">
      <c r="B28" s="386" t="s">
        <v>4</v>
      </c>
      <c r="C28" s="387">
        <f>SUM(C23:C27)</f>
        <v>166</v>
      </c>
      <c r="D28" s="388">
        <f>SUM(D23:D27)</f>
        <v>1</v>
      </c>
    </row>
    <row r="29" spans="1:4" x14ac:dyDescent="0.25">
      <c r="B29" s="4"/>
    </row>
    <row r="30" spans="1:4" x14ac:dyDescent="0.25">
      <c r="B30" s="4"/>
    </row>
    <row r="31" spans="1:4" x14ac:dyDescent="0.25">
      <c r="B31" s="4"/>
    </row>
    <row r="32" spans="1:4" x14ac:dyDescent="0.25">
      <c r="B32" s="4"/>
    </row>
    <row r="33" spans="1:22" x14ac:dyDescent="0.25">
      <c r="B33" s="4"/>
    </row>
    <row r="34" spans="1:22" x14ac:dyDescent="0.25">
      <c r="B34" s="4"/>
    </row>
    <row r="35" spans="1:22" ht="21.75" x14ac:dyDescent="0.25">
      <c r="B35" s="3" t="s">
        <v>5</v>
      </c>
    </row>
    <row r="36" spans="1:22" ht="17.25" x14ac:dyDescent="0.25">
      <c r="B36" s="5" t="s">
        <v>153</v>
      </c>
    </row>
    <row r="37" spans="1:22" ht="12.75" customHeight="1" x14ac:dyDescent="0.25">
      <c r="B37" s="46" t="s">
        <v>154</v>
      </c>
      <c r="V37" s="6"/>
    </row>
    <row r="38" spans="1:22" ht="13.5" customHeight="1" thickBot="1" x14ac:dyDescent="0.3">
      <c r="B38" s="7"/>
      <c r="V38" s="6"/>
    </row>
    <row r="39" spans="1:22" ht="21.75" customHeight="1" thickBot="1" x14ac:dyDescent="0.3">
      <c r="A39" s="420" t="s">
        <v>126</v>
      </c>
      <c r="B39" s="42" t="s">
        <v>0</v>
      </c>
      <c r="C39" s="40" t="s">
        <v>1</v>
      </c>
      <c r="D39" s="303" t="s">
        <v>100</v>
      </c>
      <c r="E39" s="303" t="s">
        <v>38</v>
      </c>
      <c r="F39" s="334"/>
      <c r="V39" s="6"/>
    </row>
    <row r="40" spans="1:22" ht="29.25" customHeight="1" x14ac:dyDescent="0.25">
      <c r="B40" s="396" t="s">
        <v>91</v>
      </c>
      <c r="C40" s="312">
        <f>4880+1466</f>
        <v>6346</v>
      </c>
      <c r="D40" s="397">
        <v>8200</v>
      </c>
      <c r="E40" s="398">
        <f>+C40/D40</f>
        <v>0.77390243902439027</v>
      </c>
      <c r="F40" s="337"/>
      <c r="V40" s="6"/>
    </row>
    <row r="41" spans="1:22" ht="36.75" customHeight="1" thickBot="1" x14ac:dyDescent="0.3">
      <c r="B41" s="421" t="s">
        <v>155</v>
      </c>
      <c r="C41" s="393">
        <v>5769</v>
      </c>
      <c r="D41" s="399">
        <v>4436</v>
      </c>
      <c r="E41" s="400">
        <v>1</v>
      </c>
      <c r="F41" s="337"/>
      <c r="V41" s="6"/>
    </row>
    <row r="42" spans="1:22" ht="21.75" customHeight="1" thickBot="1" x14ac:dyDescent="0.3">
      <c r="B42" s="35" t="s">
        <v>4</v>
      </c>
      <c r="C42" s="162">
        <f>SUM(C40:C41)</f>
        <v>12115</v>
      </c>
      <c r="D42" s="394">
        <f>SUM(D40:D41)</f>
        <v>12636</v>
      </c>
      <c r="E42" s="395">
        <f>+C42/D42</f>
        <v>0.95876859765748657</v>
      </c>
      <c r="F42" s="338"/>
      <c r="V42" s="6"/>
    </row>
    <row r="43" spans="1:22" ht="21.75" customHeight="1" x14ac:dyDescent="0.25">
      <c r="B43" s="359"/>
      <c r="V43" s="6"/>
    </row>
    <row r="44" spans="1:22" ht="21.75" customHeight="1" x14ac:dyDescent="0.25">
      <c r="B44" s="6"/>
      <c r="V44" s="6"/>
    </row>
    <row r="45" spans="1:22" ht="21.75" customHeight="1" x14ac:dyDescent="0.25">
      <c r="B45" s="6"/>
      <c r="V45" s="6"/>
    </row>
    <row r="46" spans="1:22" ht="9.75" customHeight="1" x14ac:dyDescent="0.25">
      <c r="B46" s="6"/>
      <c r="V46" s="6"/>
    </row>
    <row r="47" spans="1:22" ht="15.75" x14ac:dyDescent="0.25">
      <c r="B47" s="46" t="s">
        <v>156</v>
      </c>
    </row>
    <row r="48" spans="1:22" ht="3.75" customHeight="1" thickBot="1" x14ac:dyDescent="0.3">
      <c r="B48" s="7"/>
    </row>
    <row r="49" spans="1:6" ht="15.75" thickBot="1" x14ac:dyDescent="0.3">
      <c r="A49" s="420" t="s">
        <v>103</v>
      </c>
      <c r="B49" s="42" t="s">
        <v>0</v>
      </c>
      <c r="C49" s="40" t="s">
        <v>1</v>
      </c>
      <c r="D49" s="303" t="s">
        <v>38</v>
      </c>
    </row>
    <row r="50" spans="1:6" x14ac:dyDescent="0.25">
      <c r="B50" s="389" t="s">
        <v>2</v>
      </c>
      <c r="C50" s="312">
        <v>4880</v>
      </c>
      <c r="D50" s="403">
        <f>+(C50/$C$53)</f>
        <v>0.40280643829962853</v>
      </c>
    </row>
    <row r="51" spans="1:6" ht="31.5" customHeight="1" x14ac:dyDescent="0.25">
      <c r="B51" s="392" t="s">
        <v>157</v>
      </c>
      <c r="C51" s="402">
        <v>5769</v>
      </c>
      <c r="D51" s="311">
        <f>+(C51/$C$53)</f>
        <v>0.47618654560462237</v>
      </c>
    </row>
    <row r="52" spans="1:6" ht="16.5" thickBot="1" x14ac:dyDescent="0.3">
      <c r="B52" s="404" t="s">
        <v>3</v>
      </c>
      <c r="C52" s="393">
        <v>1466</v>
      </c>
      <c r="D52" s="405">
        <f>+(C52/$C$53)</f>
        <v>0.12100701609574907</v>
      </c>
      <c r="E52" s="101"/>
      <c r="F52" s="101"/>
    </row>
    <row r="53" spans="1:6" ht="15.75" thickBot="1" x14ac:dyDescent="0.3">
      <c r="B53" s="35" t="s">
        <v>4</v>
      </c>
      <c r="C53" s="170">
        <f>SUM(C50:C52)</f>
        <v>12115</v>
      </c>
      <c r="D53" s="401">
        <f>SUM(D50:D52)</f>
        <v>1</v>
      </c>
    </row>
    <row r="54" spans="1:6" x14ac:dyDescent="0.25">
      <c r="B54" s="359"/>
    </row>
    <row r="55" spans="1:6" x14ac:dyDescent="0.25">
      <c r="B55" s="44"/>
      <c r="D55" s="101"/>
    </row>
    <row r="56" spans="1:6" x14ac:dyDescent="0.25">
      <c r="B56" s="44"/>
    </row>
    <row r="57" spans="1:6" x14ac:dyDescent="0.25">
      <c r="B57" s="44"/>
    </row>
    <row r="58" spans="1:6" x14ac:dyDescent="0.25">
      <c r="B58" s="44"/>
    </row>
    <row r="60" spans="1:6" ht="17.25" x14ac:dyDescent="0.25">
      <c r="B60" s="5" t="s">
        <v>158</v>
      </c>
    </row>
    <row r="61" spans="1:6" ht="7.5" customHeight="1" x14ac:dyDescent="0.25">
      <c r="B61" s="5"/>
    </row>
    <row r="62" spans="1:6" ht="15.75" x14ac:dyDescent="0.25">
      <c r="B62" s="46" t="s">
        <v>159</v>
      </c>
    </row>
    <row r="63" spans="1:6" ht="9" customHeight="1" thickBot="1" x14ac:dyDescent="0.3">
      <c r="B63" s="8"/>
    </row>
    <row r="64" spans="1:6" ht="30.75" thickBot="1" x14ac:dyDescent="0.3">
      <c r="A64" s="420" t="s">
        <v>104</v>
      </c>
      <c r="B64" s="42" t="s">
        <v>8</v>
      </c>
      <c r="C64" s="297" t="s">
        <v>1</v>
      </c>
      <c r="D64" s="303" t="s">
        <v>38</v>
      </c>
    </row>
    <row r="65" spans="1:6" ht="15.75" thickBot="1" x14ac:dyDescent="0.3">
      <c r="A65" s="420"/>
      <c r="B65" s="422"/>
      <c r="C65" s="423"/>
      <c r="D65" s="424"/>
    </row>
    <row r="66" spans="1:6" x14ac:dyDescent="0.25">
      <c r="B66" s="298" t="s">
        <v>157</v>
      </c>
      <c r="C66" s="408">
        <v>5769</v>
      </c>
      <c r="D66" s="409">
        <f>+(C66/$C$70)</f>
        <v>0.5417410085454033</v>
      </c>
    </row>
    <row r="67" spans="1:6" ht="27" customHeight="1" x14ac:dyDescent="0.25">
      <c r="B67" s="299" t="s">
        <v>160</v>
      </c>
      <c r="C67" s="407">
        <v>300</v>
      </c>
      <c r="D67" s="410">
        <f>+(C67/$C$70)</f>
        <v>2.8171659310733402E-2</v>
      </c>
    </row>
    <row r="68" spans="1:6" ht="12.75" customHeight="1" x14ac:dyDescent="0.25">
      <c r="B68" s="299" t="s">
        <v>161</v>
      </c>
      <c r="C68" s="407">
        <v>80</v>
      </c>
      <c r="D68" s="410">
        <f>+(C68/$C$70)</f>
        <v>7.5124424828622409E-3</v>
      </c>
    </row>
    <row r="69" spans="1:6" ht="27" customHeight="1" x14ac:dyDescent="0.25">
      <c r="B69" s="299" t="s">
        <v>163</v>
      </c>
      <c r="C69" s="407">
        <v>4500</v>
      </c>
      <c r="D69" s="410">
        <f>+(C69/$C$70)</f>
        <v>0.42257488966100104</v>
      </c>
    </row>
    <row r="70" spans="1:6" ht="18.75" customHeight="1" thickBot="1" x14ac:dyDescent="0.3">
      <c r="B70" s="35" t="s">
        <v>4</v>
      </c>
      <c r="C70" s="170">
        <f>SUM(C66:C69)</f>
        <v>10649</v>
      </c>
      <c r="D70" s="406">
        <f>SUM(D66:D69)</f>
        <v>1</v>
      </c>
      <c r="E70" s="101"/>
      <c r="F70" s="101"/>
    </row>
    <row r="71" spans="1:6" ht="18.75" customHeight="1" x14ac:dyDescent="0.25">
      <c r="B71" s="359"/>
      <c r="C71" s="120"/>
      <c r="D71" s="121"/>
    </row>
    <row r="72" spans="1:6" ht="18.75" customHeight="1" x14ac:dyDescent="0.25">
      <c r="B72" s="359"/>
      <c r="C72" s="120"/>
      <c r="D72" s="121"/>
    </row>
    <row r="73" spans="1:6" ht="18.75" customHeight="1" x14ac:dyDescent="0.25">
      <c r="B73" s="359"/>
      <c r="C73" s="120"/>
      <c r="D73" s="121"/>
    </row>
    <row r="74" spans="1:6" x14ac:dyDescent="0.25">
      <c r="B74" s="9"/>
    </row>
    <row r="75" spans="1:6" ht="15.75" x14ac:dyDescent="0.25">
      <c r="B75" s="46" t="s">
        <v>164</v>
      </c>
    </row>
    <row r="76" spans="1:6" ht="7.5" customHeight="1" thickBot="1" x14ac:dyDescent="0.3">
      <c r="B76" s="10"/>
    </row>
    <row r="77" spans="1:6" ht="15.75" thickBot="1" x14ac:dyDescent="0.3">
      <c r="A77" s="420" t="s">
        <v>105</v>
      </c>
      <c r="B77" s="307" t="s">
        <v>8</v>
      </c>
      <c r="C77" s="308" t="s">
        <v>144</v>
      </c>
      <c r="D77" s="303" t="s">
        <v>38</v>
      </c>
    </row>
    <row r="78" spans="1:6" x14ac:dyDescent="0.25">
      <c r="B78" s="298" t="s">
        <v>165</v>
      </c>
      <c r="C78" s="312">
        <v>36</v>
      </c>
      <c r="D78" s="309">
        <f>+(C78/$C$85)</f>
        <v>2.4556616643929059E-2</v>
      </c>
    </row>
    <row r="79" spans="1:6" ht="24" x14ac:dyDescent="0.25">
      <c r="B79" s="299" t="s">
        <v>166</v>
      </c>
      <c r="C79" s="313">
        <v>80</v>
      </c>
      <c r="D79" s="310">
        <f>+(C79/$C$85)</f>
        <v>5.4570259208731244E-2</v>
      </c>
    </row>
    <row r="80" spans="1:6" ht="24" x14ac:dyDescent="0.25">
      <c r="B80" s="299" t="s">
        <v>167</v>
      </c>
      <c r="C80" s="313">
        <v>250</v>
      </c>
      <c r="D80" s="310">
        <f>+(C80/$C$85)</f>
        <v>0.17053206002728513</v>
      </c>
    </row>
    <row r="81" spans="2:4" x14ac:dyDescent="0.25">
      <c r="B81" s="299" t="s">
        <v>171</v>
      </c>
      <c r="C81" s="313">
        <v>100</v>
      </c>
      <c r="D81" s="310">
        <f>+C81/C85</f>
        <v>6.8212824010914053E-2</v>
      </c>
    </row>
    <row r="82" spans="2:4" x14ac:dyDescent="0.25">
      <c r="B82" s="299" t="s">
        <v>168</v>
      </c>
      <c r="C82" s="313">
        <v>750</v>
      </c>
      <c r="D82" s="310">
        <f>+(C82/$C$85)</f>
        <v>0.51159618008185537</v>
      </c>
    </row>
    <row r="83" spans="2:4" ht="36" x14ac:dyDescent="0.25">
      <c r="B83" s="299" t="s">
        <v>169</v>
      </c>
      <c r="C83" s="313">
        <v>100</v>
      </c>
      <c r="D83" s="310">
        <f>+(C83/$C$85)</f>
        <v>6.8212824010914053E-2</v>
      </c>
    </row>
    <row r="84" spans="2:4" ht="24" x14ac:dyDescent="0.25">
      <c r="B84" s="299" t="s">
        <v>170</v>
      </c>
      <c r="C84" s="313">
        <v>150</v>
      </c>
      <c r="D84" s="310">
        <f>+(C84/$C$85)</f>
        <v>0.10231923601637108</v>
      </c>
    </row>
    <row r="85" spans="2:4" ht="15.75" thickBot="1" x14ac:dyDescent="0.3">
      <c r="B85" s="386" t="s">
        <v>4</v>
      </c>
      <c r="C85" s="241">
        <f>SUM(C78:C84)</f>
        <v>1466</v>
      </c>
      <c r="D85" s="388">
        <f>SUM(D78:D84)</f>
        <v>0.99999999999999989</v>
      </c>
    </row>
    <row r="86" spans="2:4" ht="4.5" customHeight="1" x14ac:dyDescent="0.25">
      <c r="B86" s="6"/>
    </row>
    <row r="87" spans="2:4" ht="38.25" customHeight="1" x14ac:dyDescent="0.25">
      <c r="B87" s="469"/>
      <c r="C87" s="469"/>
      <c r="D87" s="469"/>
    </row>
    <row r="88" spans="2:4" x14ac:dyDescent="0.25">
      <c r="B88" s="11"/>
    </row>
    <row r="94" spans="2:4" ht="21.75" x14ac:dyDescent="0.25">
      <c r="B94" s="3" t="s">
        <v>10</v>
      </c>
    </row>
    <row r="95" spans="2:4" ht="17.25" x14ac:dyDescent="0.25">
      <c r="B95" s="12" t="s">
        <v>172</v>
      </c>
    </row>
    <row r="96" spans="2:4" ht="14.25" customHeight="1" x14ac:dyDescent="0.25">
      <c r="B96" s="13"/>
    </row>
    <row r="97" spans="1:5" ht="14.25" customHeight="1" thickBot="1" x14ac:dyDescent="0.3">
      <c r="B97" s="46" t="s">
        <v>173</v>
      </c>
    </row>
    <row r="98" spans="1:5" ht="14.25" customHeight="1" x14ac:dyDescent="0.25">
      <c r="A98" s="420" t="s">
        <v>106</v>
      </c>
      <c r="B98" s="42" t="s">
        <v>0</v>
      </c>
      <c r="C98" s="308" t="s">
        <v>1</v>
      </c>
      <c r="D98" s="303" t="s">
        <v>100</v>
      </c>
      <c r="E98" s="334"/>
    </row>
    <row r="99" spans="1:5" ht="20.25" customHeight="1" thickBot="1" x14ac:dyDescent="0.3">
      <c r="B99" s="391" t="s">
        <v>12</v>
      </c>
      <c r="C99" s="413">
        <v>78</v>
      </c>
      <c r="D99" s="425">
        <v>500</v>
      </c>
    </row>
    <row r="100" spans="1:5" ht="16.5" customHeight="1" thickBot="1" x14ac:dyDescent="0.3">
      <c r="B100" s="411" t="s">
        <v>4</v>
      </c>
      <c r="C100" s="412">
        <f>SUM(C99:C99)</f>
        <v>78</v>
      </c>
      <c r="D100" s="401">
        <f>+C100/D99</f>
        <v>0.156</v>
      </c>
    </row>
    <row r="101" spans="1:5" ht="14.25" customHeight="1" thickBot="1" x14ac:dyDescent="0.3">
      <c r="B101" s="13"/>
    </row>
    <row r="102" spans="1:5" ht="14.25" customHeight="1" thickBot="1" x14ac:dyDescent="0.3">
      <c r="A102" s="13"/>
      <c r="B102" s="41" t="s">
        <v>1</v>
      </c>
      <c r="C102" s="34" t="s">
        <v>100</v>
      </c>
      <c r="D102" s="34" t="s">
        <v>119</v>
      </c>
    </row>
    <row r="103" spans="1:5" ht="14.25" customHeight="1" thickBot="1" x14ac:dyDescent="0.3">
      <c r="A103" s="43" t="s">
        <v>4</v>
      </c>
      <c r="B103" s="169">
        <f>+C100</f>
        <v>78</v>
      </c>
      <c r="C103" s="270">
        <f>+D99</f>
        <v>500</v>
      </c>
      <c r="D103" s="163">
        <f>+B103/C103</f>
        <v>0.156</v>
      </c>
    </row>
    <row r="104" spans="1:5" ht="14.25" customHeight="1" x14ac:dyDescent="0.25">
      <c r="B104" s="13"/>
    </row>
    <row r="105" spans="1:5" ht="14.25" customHeight="1" x14ac:dyDescent="0.25">
      <c r="B105" s="13"/>
    </row>
    <row r="106" spans="1:5" ht="14.25" customHeight="1" x14ac:dyDescent="0.25">
      <c r="B106" s="13"/>
    </row>
    <row r="107" spans="1:5" ht="14.25" customHeight="1" x14ac:dyDescent="0.25">
      <c r="B107" s="13"/>
    </row>
    <row r="108" spans="1:5" ht="14.25" customHeight="1" x14ac:dyDescent="0.25">
      <c r="B108" s="13"/>
    </row>
    <row r="110" spans="1:5" x14ac:dyDescent="0.25">
      <c r="B110" s="14"/>
    </row>
    <row r="111" spans="1:5" ht="21.75" x14ac:dyDescent="0.25">
      <c r="B111" s="3" t="s">
        <v>138</v>
      </c>
    </row>
    <row r="112" spans="1:5" x14ac:dyDescent="0.25">
      <c r="B112" s="6"/>
    </row>
    <row r="113" spans="1:8" ht="16.5" thickBot="1" x14ac:dyDescent="0.3">
      <c r="B113" s="46" t="s">
        <v>174</v>
      </c>
    </row>
    <row r="114" spans="1:8" ht="30.75" thickBot="1" x14ac:dyDescent="0.3">
      <c r="A114" s="420" t="s">
        <v>107</v>
      </c>
      <c r="B114" s="15" t="s">
        <v>13</v>
      </c>
      <c r="C114" s="16" t="s">
        <v>0</v>
      </c>
      <c r="D114" s="16" t="s">
        <v>1</v>
      </c>
      <c r="E114" s="16" t="s">
        <v>36</v>
      </c>
      <c r="F114" s="45"/>
      <c r="G114" s="45"/>
      <c r="H114" s="45"/>
    </row>
    <row r="115" spans="1:8" ht="15.75" thickBot="1" x14ac:dyDescent="0.3">
      <c r="B115" s="18" t="s">
        <v>14</v>
      </c>
      <c r="C115" s="19" t="s">
        <v>7</v>
      </c>
      <c r="D115" s="342">
        <v>166</v>
      </c>
      <c r="E115" s="124">
        <f>+D115/D119</f>
        <v>1.3431507403511612E-2</v>
      </c>
      <c r="F115" s="339"/>
    </row>
    <row r="116" spans="1:8" ht="45.75" thickBot="1" x14ac:dyDescent="0.3">
      <c r="B116" s="470" t="s">
        <v>15</v>
      </c>
      <c r="C116" s="19" t="s">
        <v>16</v>
      </c>
      <c r="D116" s="360">
        <f>4880+1466</f>
        <v>6346</v>
      </c>
      <c r="E116" s="124">
        <f>+D116/D119</f>
        <v>0.51347196375111259</v>
      </c>
      <c r="F116" s="339"/>
    </row>
    <row r="117" spans="1:8" ht="54" customHeight="1" thickBot="1" x14ac:dyDescent="0.3">
      <c r="B117" s="471"/>
      <c r="C117" s="75" t="s">
        <v>155</v>
      </c>
      <c r="D117" s="342">
        <v>5769</v>
      </c>
      <c r="E117" s="124">
        <f>+D117/D119</f>
        <v>0.4667853386196294</v>
      </c>
      <c r="F117" s="339"/>
    </row>
    <row r="118" spans="1:8" ht="15.75" thickBot="1" x14ac:dyDescent="0.3">
      <c r="B118" s="18" t="s">
        <v>17</v>
      </c>
      <c r="C118" s="19" t="s">
        <v>175</v>
      </c>
      <c r="D118" s="342">
        <v>78</v>
      </c>
      <c r="E118" s="124">
        <f>+D118/D119</f>
        <v>6.3111902257464193E-3</v>
      </c>
      <c r="F118" s="339"/>
    </row>
    <row r="119" spans="1:8" ht="15.75" thickBot="1" x14ac:dyDescent="0.3">
      <c r="B119" s="37" t="s">
        <v>18</v>
      </c>
      <c r="C119" s="38"/>
      <c r="D119" s="171">
        <f>SUM(D115:D118)</f>
        <v>12359</v>
      </c>
      <c r="E119" s="208">
        <f>SUM(E115:E118)</f>
        <v>1</v>
      </c>
      <c r="F119" s="340"/>
    </row>
    <row r="120" spans="1:8" x14ac:dyDescent="0.25">
      <c r="B120" s="11"/>
    </row>
    <row r="121" spans="1:8" x14ac:dyDescent="0.25">
      <c r="D121" s="101"/>
      <c r="E121" s="101"/>
      <c r="F121" s="101"/>
    </row>
    <row r="123" spans="1:8" ht="21.75" x14ac:dyDescent="0.25">
      <c r="B123" s="3" t="s">
        <v>39</v>
      </c>
    </row>
    <row r="124" spans="1:8" x14ac:dyDescent="0.25">
      <c r="B124" s="8"/>
    </row>
    <row r="125" spans="1:8" ht="41.25" customHeight="1" thickBot="1" x14ac:dyDescent="0.3">
      <c r="B125" s="472" t="s">
        <v>233</v>
      </c>
      <c r="C125" s="472"/>
      <c r="D125" s="472"/>
      <c r="E125" s="472"/>
      <c r="F125" s="472"/>
    </row>
    <row r="126" spans="1:8" x14ac:dyDescent="0.25">
      <c r="A126" s="592" t="s">
        <v>108</v>
      </c>
      <c r="B126" s="466" t="s">
        <v>13</v>
      </c>
      <c r="C126" s="467" t="s">
        <v>0</v>
      </c>
      <c r="D126" s="39" t="s">
        <v>19</v>
      </c>
      <c r="E126" s="39" t="s">
        <v>37</v>
      </c>
      <c r="F126" s="45"/>
    </row>
    <row r="127" spans="1:8" ht="30.75" thickBot="1" x14ac:dyDescent="0.3">
      <c r="B127" s="463"/>
      <c r="C127" s="468"/>
      <c r="D127" s="32" t="s">
        <v>20</v>
      </c>
      <c r="E127" s="32" t="s">
        <v>20</v>
      </c>
      <c r="F127" s="45"/>
    </row>
    <row r="128" spans="1:8" ht="15.75" thickBot="1" x14ac:dyDescent="0.3">
      <c r="B128" s="20" t="s">
        <v>14</v>
      </c>
      <c r="C128" s="19" t="s">
        <v>21</v>
      </c>
      <c r="D128" s="414">
        <v>95</v>
      </c>
      <c r="E128" s="236">
        <f>+(D128/$D$131)</f>
        <v>1.7843726521412473E-2</v>
      </c>
      <c r="F128" s="341"/>
    </row>
    <row r="129" spans="1:6" ht="59.25" customHeight="1" thickBot="1" x14ac:dyDescent="0.3">
      <c r="B129" s="20" t="s">
        <v>15</v>
      </c>
      <c r="C129" s="19" t="s">
        <v>22</v>
      </c>
      <c r="D129" s="449">
        <v>5089</v>
      </c>
      <c r="E129" s="124">
        <f>+(D129/$D$131)</f>
        <v>0.95586025544703235</v>
      </c>
      <c r="F129" s="339"/>
    </row>
    <row r="130" spans="1:6" ht="30.75" thickBot="1" x14ac:dyDescent="0.3">
      <c r="B130" s="17" t="s">
        <v>17</v>
      </c>
      <c r="C130" s="19" t="s">
        <v>232</v>
      </c>
      <c r="D130" s="414">
        <v>140</v>
      </c>
      <c r="E130" s="124">
        <f>+(D130/$D$131)</f>
        <v>2.6296018031555221E-2</v>
      </c>
      <c r="F130" s="339"/>
    </row>
    <row r="131" spans="1:6" ht="15.75" thickBot="1" x14ac:dyDescent="0.3">
      <c r="B131" s="37" t="s">
        <v>4</v>
      </c>
      <c r="C131" s="38"/>
      <c r="D131" s="172">
        <f>SUM(D128:D130)</f>
        <v>5324</v>
      </c>
      <c r="E131" s="208">
        <f>SUM(E128:E130)</f>
        <v>1</v>
      </c>
      <c r="F131" s="340"/>
    </row>
    <row r="132" spans="1:6" x14ac:dyDescent="0.25">
      <c r="B132" s="123"/>
    </row>
    <row r="133" spans="1:6" x14ac:dyDescent="0.25">
      <c r="B133" s="123"/>
    </row>
    <row r="134" spans="1:6" x14ac:dyDescent="0.25">
      <c r="B134" s="123"/>
    </row>
    <row r="135" spans="1:6" ht="21.75" x14ac:dyDescent="0.25">
      <c r="B135" s="3" t="s">
        <v>136</v>
      </c>
    </row>
    <row r="136" spans="1:6" ht="21.75" x14ac:dyDescent="0.25">
      <c r="B136" s="3"/>
    </row>
    <row r="138" spans="1:6" ht="16.5" thickBot="1" x14ac:dyDescent="0.3">
      <c r="B138" s="46" t="s">
        <v>176</v>
      </c>
    </row>
    <row r="139" spans="1:6" ht="15" customHeight="1" x14ac:dyDescent="0.25">
      <c r="A139" s="592" t="s">
        <v>127</v>
      </c>
      <c r="B139" s="466" t="s">
        <v>52</v>
      </c>
      <c r="C139" s="467" t="s">
        <v>109</v>
      </c>
      <c r="D139" s="39" t="s">
        <v>37</v>
      </c>
      <c r="E139" s="45"/>
      <c r="F139" s="45"/>
    </row>
    <row r="140" spans="1:6" ht="30.75" thickBot="1" x14ac:dyDescent="0.3">
      <c r="B140" s="463"/>
      <c r="C140" s="468"/>
      <c r="D140" s="32" t="s">
        <v>51</v>
      </c>
      <c r="E140" s="45"/>
      <c r="F140" s="45"/>
    </row>
    <row r="141" spans="1:6" ht="15.75" thickBot="1" x14ac:dyDescent="0.3">
      <c r="B141" s="20" t="s">
        <v>55</v>
      </c>
      <c r="C141" s="164">
        <v>4875</v>
      </c>
      <c r="D141" s="124">
        <f>+C141/$C$146</f>
        <v>0.39444938910915123</v>
      </c>
      <c r="E141" s="78"/>
      <c r="F141" s="78"/>
    </row>
    <row r="142" spans="1:6" ht="20.25" customHeight="1" thickBot="1" x14ac:dyDescent="0.3">
      <c r="B142" s="20" t="s">
        <v>56</v>
      </c>
      <c r="C142" s="164">
        <v>1585</v>
      </c>
      <c r="D142" s="124">
        <f>+C142/$C$146</f>
        <v>0.12824662189497532</v>
      </c>
      <c r="E142" s="78"/>
      <c r="F142" s="78"/>
    </row>
    <row r="143" spans="1:6" ht="15.75" thickBot="1" x14ac:dyDescent="0.3">
      <c r="B143" s="76" t="s">
        <v>57</v>
      </c>
      <c r="C143" s="164">
        <v>1673</v>
      </c>
      <c r="D143" s="124">
        <f t="shared" ref="D143:D145" si="0">+C143/$C$146</f>
        <v>0.1353669390727405</v>
      </c>
      <c r="E143" s="78"/>
      <c r="F143" s="78"/>
    </row>
    <row r="144" spans="1:6" ht="15.75" thickBot="1" x14ac:dyDescent="0.3">
      <c r="B144" s="77" t="s">
        <v>58</v>
      </c>
      <c r="C144" s="164">
        <v>2525</v>
      </c>
      <c r="D144" s="124">
        <f>+C144/$C$146</f>
        <v>0.20430455538473988</v>
      </c>
      <c r="E144" s="78"/>
      <c r="F144" s="78"/>
    </row>
    <row r="145" spans="1:6" ht="20.25" customHeight="1" thickBot="1" x14ac:dyDescent="0.3">
      <c r="B145" s="76" t="s">
        <v>59</v>
      </c>
      <c r="C145" s="164">
        <v>1701</v>
      </c>
      <c r="D145" s="124">
        <f t="shared" si="0"/>
        <v>0.13763249453839307</v>
      </c>
      <c r="E145" s="78"/>
      <c r="F145" s="78"/>
    </row>
    <row r="146" spans="1:6" ht="15.75" thickBot="1" x14ac:dyDescent="0.3">
      <c r="B146" s="15" t="s">
        <v>4</v>
      </c>
      <c r="C146" s="272">
        <f>SUM(C141:C145)</f>
        <v>12359</v>
      </c>
      <c r="D146" s="104">
        <f>SUM(D141:D145)</f>
        <v>1</v>
      </c>
      <c r="E146" s="79"/>
      <c r="F146" s="79"/>
    </row>
    <row r="147" spans="1:6" x14ac:dyDescent="0.25">
      <c r="B147" s="269"/>
      <c r="C147" s="159"/>
      <c r="D147" s="159"/>
      <c r="E147" s="159"/>
      <c r="F147" s="159"/>
    </row>
    <row r="148" spans="1:6" x14ac:dyDescent="0.25">
      <c r="B148" s="269"/>
      <c r="C148" s="224"/>
      <c r="D148" s="226"/>
      <c r="E148" s="225"/>
      <c r="F148" s="225"/>
    </row>
    <row r="149" spans="1:6" x14ac:dyDescent="0.25">
      <c r="B149" s="226"/>
      <c r="C149" s="159"/>
      <c r="D149" s="159"/>
      <c r="E149" s="159"/>
      <c r="F149" s="159"/>
    </row>
    <row r="150" spans="1:6" x14ac:dyDescent="0.25">
      <c r="D150" s="101"/>
    </row>
    <row r="153" spans="1:6" ht="16.5" thickBot="1" x14ac:dyDescent="0.3">
      <c r="B153" s="46" t="s">
        <v>177</v>
      </c>
    </row>
    <row r="154" spans="1:6" ht="15" customHeight="1" x14ac:dyDescent="0.25">
      <c r="A154" s="592" t="s">
        <v>128</v>
      </c>
      <c r="B154" s="466" t="s">
        <v>52</v>
      </c>
      <c r="C154" s="467" t="s">
        <v>53</v>
      </c>
      <c r="D154" s="39" t="s">
        <v>37</v>
      </c>
      <c r="E154" s="45"/>
      <c r="F154" s="45"/>
    </row>
    <row r="155" spans="1:6" ht="30.75" thickBot="1" x14ac:dyDescent="0.3">
      <c r="B155" s="463"/>
      <c r="C155" s="468"/>
      <c r="D155" s="32" t="s">
        <v>51</v>
      </c>
      <c r="E155" s="45"/>
      <c r="F155" s="45"/>
    </row>
    <row r="156" spans="1:6" ht="15.75" thickBot="1" x14ac:dyDescent="0.3">
      <c r="B156" s="20" t="s">
        <v>55</v>
      </c>
      <c r="C156" s="20">
        <v>92</v>
      </c>
      <c r="D156" s="132">
        <f>+C156/$C$161</f>
        <v>0.55421686746987953</v>
      </c>
      <c r="E156" s="78"/>
      <c r="F156" s="78"/>
    </row>
    <row r="157" spans="1:6" ht="15.75" thickBot="1" x14ac:dyDescent="0.3">
      <c r="B157" s="20" t="s">
        <v>56</v>
      </c>
      <c r="C157" s="20">
        <v>25</v>
      </c>
      <c r="D157" s="132">
        <f t="shared" ref="D157:D160" si="1">+C157/$C$161</f>
        <v>0.15060240963855423</v>
      </c>
      <c r="E157" s="78"/>
      <c r="F157" s="78"/>
    </row>
    <row r="158" spans="1:6" ht="15.75" thickBot="1" x14ac:dyDescent="0.3">
      <c r="B158" s="76" t="s">
        <v>57</v>
      </c>
      <c r="C158" s="20">
        <v>22</v>
      </c>
      <c r="D158" s="132">
        <f t="shared" si="1"/>
        <v>0.13253012048192772</v>
      </c>
      <c r="E158" s="78"/>
      <c r="F158" s="78"/>
    </row>
    <row r="159" spans="1:6" ht="15.75" thickBot="1" x14ac:dyDescent="0.3">
      <c r="B159" s="77" t="s">
        <v>58</v>
      </c>
      <c r="C159" s="20">
        <v>0</v>
      </c>
      <c r="D159" s="132">
        <f t="shared" si="1"/>
        <v>0</v>
      </c>
      <c r="E159" s="78"/>
      <c r="F159" s="78"/>
    </row>
    <row r="160" spans="1:6" ht="15.75" thickBot="1" x14ac:dyDescent="0.3">
      <c r="B160" s="17" t="s">
        <v>59</v>
      </c>
      <c r="C160" s="20">
        <v>27</v>
      </c>
      <c r="D160" s="132">
        <f t="shared" si="1"/>
        <v>0.16265060240963855</v>
      </c>
      <c r="E160" s="78"/>
      <c r="F160" s="78"/>
    </row>
    <row r="161" spans="1:6" ht="15.75" thickBot="1" x14ac:dyDescent="0.3">
      <c r="B161" s="37" t="s">
        <v>4</v>
      </c>
      <c r="C161" s="271">
        <f>SUM(C156:C160)</f>
        <v>166</v>
      </c>
      <c r="D161" s="104">
        <f>SUM(D156:D160)</f>
        <v>1</v>
      </c>
      <c r="E161" s="79"/>
      <c r="F161" s="79"/>
    </row>
    <row r="162" spans="1:6" x14ac:dyDescent="0.25">
      <c r="B162" s="269"/>
    </row>
    <row r="163" spans="1:6" x14ac:dyDescent="0.25">
      <c r="B163" s="269"/>
    </row>
    <row r="164" spans="1:6" x14ac:dyDescent="0.25">
      <c r="B164" s="226"/>
    </row>
    <row r="168" spans="1:6" ht="16.5" thickBot="1" x14ac:dyDescent="0.3">
      <c r="B168" s="46" t="s">
        <v>178</v>
      </c>
    </row>
    <row r="169" spans="1:6" ht="15" customHeight="1" x14ac:dyDescent="0.25">
      <c r="A169" s="592" t="s">
        <v>129</v>
      </c>
      <c r="B169" s="466" t="s">
        <v>52</v>
      </c>
      <c r="C169" s="467" t="s">
        <v>110</v>
      </c>
      <c r="D169" s="39" t="s">
        <v>37</v>
      </c>
      <c r="E169" s="45"/>
      <c r="F169" s="45"/>
    </row>
    <row r="170" spans="1:6" ht="30.75" thickBot="1" x14ac:dyDescent="0.3">
      <c r="B170" s="463"/>
      <c r="C170" s="468"/>
      <c r="D170" s="32" t="s">
        <v>51</v>
      </c>
      <c r="E170" s="45"/>
      <c r="F170" s="45"/>
    </row>
    <row r="171" spans="1:6" ht="15.75" thickBot="1" x14ac:dyDescent="0.3">
      <c r="B171" s="20" t="s">
        <v>55</v>
      </c>
      <c r="C171" s="164">
        <f>1806+786+2163</f>
        <v>4755</v>
      </c>
      <c r="D171" s="105">
        <f>+C171/$C$176</f>
        <v>0.39248865043334707</v>
      </c>
      <c r="E171" s="78"/>
      <c r="F171" s="78"/>
    </row>
    <row r="172" spans="1:6" ht="15.75" thickBot="1" x14ac:dyDescent="0.3">
      <c r="B172" s="20" t="s">
        <v>56</v>
      </c>
      <c r="C172" s="164">
        <f>767+106+662</f>
        <v>1535</v>
      </c>
      <c r="D172" s="105">
        <f t="shared" ref="D172:D175" si="2">+C172/$C$176</f>
        <v>0.12670243499793643</v>
      </c>
      <c r="E172" s="78"/>
      <c r="F172" s="78"/>
    </row>
    <row r="173" spans="1:6" ht="15.75" thickBot="1" x14ac:dyDescent="0.3">
      <c r="B173" s="76" t="s">
        <v>57</v>
      </c>
      <c r="C173" s="164">
        <f>631+375+620</f>
        <v>1626</v>
      </c>
      <c r="D173" s="105">
        <f t="shared" si="2"/>
        <v>0.13421378456458935</v>
      </c>
      <c r="E173" s="78"/>
      <c r="F173" s="78"/>
    </row>
    <row r="174" spans="1:6" ht="15.75" thickBot="1" x14ac:dyDescent="0.3">
      <c r="B174" s="77" t="s">
        <v>58</v>
      </c>
      <c r="C174" s="164">
        <f>1015+74+1436</f>
        <v>2525</v>
      </c>
      <c r="D174" s="105">
        <f t="shared" si="2"/>
        <v>0.20841931489888568</v>
      </c>
      <c r="E174" s="78"/>
      <c r="F174" s="78"/>
    </row>
    <row r="175" spans="1:6" ht="15.75" thickBot="1" x14ac:dyDescent="0.3">
      <c r="B175" s="17" t="s">
        <v>59</v>
      </c>
      <c r="C175" s="164">
        <f>661+125+888</f>
        <v>1674</v>
      </c>
      <c r="D175" s="105">
        <f t="shared" si="2"/>
        <v>0.13817581510524143</v>
      </c>
      <c r="E175" s="78"/>
      <c r="F175" s="78"/>
    </row>
    <row r="176" spans="1:6" ht="15.75" thickBot="1" x14ac:dyDescent="0.3">
      <c r="B176" s="37" t="s">
        <v>4</v>
      </c>
      <c r="C176" s="272">
        <f>SUM(C171:C175)</f>
        <v>12115</v>
      </c>
      <c r="D176" s="104">
        <f>SUM(D171:D175)</f>
        <v>1</v>
      </c>
      <c r="E176" s="79"/>
      <c r="F176" s="79"/>
    </row>
    <row r="177" spans="1:6" x14ac:dyDescent="0.25">
      <c r="B177" s="269"/>
      <c r="D177" s="107"/>
    </row>
    <row r="178" spans="1:6" x14ac:dyDescent="0.25">
      <c r="B178" s="269"/>
    </row>
    <row r="179" spans="1:6" x14ac:dyDescent="0.25">
      <c r="B179" s="226"/>
    </row>
    <row r="180" spans="1:6" x14ac:dyDescent="0.25">
      <c r="D180" s="101"/>
    </row>
    <row r="181" spans="1:6" x14ac:dyDescent="0.25">
      <c r="C181" s="101"/>
    </row>
    <row r="184" spans="1:6" ht="16.5" thickBot="1" x14ac:dyDescent="0.3">
      <c r="B184" s="46" t="s">
        <v>179</v>
      </c>
    </row>
    <row r="185" spans="1:6" ht="15" customHeight="1" x14ac:dyDescent="0.25">
      <c r="A185" s="592" t="s">
        <v>130</v>
      </c>
      <c r="B185" s="466" t="s">
        <v>52</v>
      </c>
      <c r="C185" s="467" t="s">
        <v>54</v>
      </c>
      <c r="D185" s="39" t="s">
        <v>37</v>
      </c>
      <c r="E185" s="45"/>
      <c r="F185" s="45"/>
    </row>
    <row r="186" spans="1:6" ht="30.75" thickBot="1" x14ac:dyDescent="0.3">
      <c r="B186" s="463"/>
      <c r="C186" s="468"/>
      <c r="D186" s="32" t="s">
        <v>51</v>
      </c>
      <c r="E186" s="45"/>
      <c r="F186" s="45"/>
    </row>
    <row r="187" spans="1:6" ht="15.75" thickBot="1" x14ac:dyDescent="0.3">
      <c r="B187" s="20" t="s">
        <v>55</v>
      </c>
      <c r="C187" s="20">
        <v>28</v>
      </c>
      <c r="D187" s="105">
        <f>+C187/$C$192</f>
        <v>0.35897435897435898</v>
      </c>
      <c r="E187" s="78"/>
      <c r="F187" s="78"/>
    </row>
    <row r="188" spans="1:6" ht="15.75" thickBot="1" x14ac:dyDescent="0.3">
      <c r="B188" s="20" t="s">
        <v>56</v>
      </c>
      <c r="C188" s="20">
        <v>25</v>
      </c>
      <c r="D188" s="105">
        <f t="shared" ref="D188:D191" si="3">+C188/$C$192</f>
        <v>0.32051282051282054</v>
      </c>
      <c r="E188" s="78"/>
      <c r="F188" s="78"/>
    </row>
    <row r="189" spans="1:6" ht="15.75" thickBot="1" x14ac:dyDescent="0.3">
      <c r="B189" s="76" t="s">
        <v>57</v>
      </c>
      <c r="C189" s="20">
        <v>25</v>
      </c>
      <c r="D189" s="105">
        <f t="shared" si="3"/>
        <v>0.32051282051282054</v>
      </c>
      <c r="E189" s="78"/>
      <c r="F189" s="78"/>
    </row>
    <row r="190" spans="1:6" ht="15.75" thickBot="1" x14ac:dyDescent="0.3">
      <c r="B190" s="77" t="s">
        <v>58</v>
      </c>
      <c r="C190" s="20">
        <v>0</v>
      </c>
      <c r="D190" s="105">
        <f t="shared" si="3"/>
        <v>0</v>
      </c>
      <c r="E190" s="78"/>
      <c r="F190" s="78"/>
    </row>
    <row r="191" spans="1:6" ht="15.75" thickBot="1" x14ac:dyDescent="0.3">
      <c r="B191" s="17" t="s">
        <v>59</v>
      </c>
      <c r="C191" s="20">
        <v>0</v>
      </c>
      <c r="D191" s="105">
        <f t="shared" si="3"/>
        <v>0</v>
      </c>
      <c r="E191" s="78"/>
      <c r="F191" s="78"/>
    </row>
    <row r="192" spans="1:6" ht="15.75" thickBot="1" x14ac:dyDescent="0.3">
      <c r="B192" s="37" t="s">
        <v>4</v>
      </c>
      <c r="C192" s="272">
        <f>SUM(C187:C191)</f>
        <v>78</v>
      </c>
      <c r="D192" s="104">
        <f>SUM(D187:D191)</f>
        <v>1</v>
      </c>
      <c r="E192" s="79"/>
      <c r="F192" s="79"/>
    </row>
    <row r="193" spans="1:9" x14ac:dyDescent="0.25">
      <c r="B193" s="269"/>
    </row>
    <row r="194" spans="1:9" x14ac:dyDescent="0.25">
      <c r="B194" s="269"/>
    </row>
    <row r="195" spans="1:9" x14ac:dyDescent="0.25">
      <c r="B195" s="226"/>
    </row>
    <row r="196" spans="1:9" x14ac:dyDescent="0.25">
      <c r="D196" s="101"/>
    </row>
    <row r="200" spans="1:9" ht="21.75" x14ac:dyDescent="0.25">
      <c r="B200" s="3" t="s">
        <v>137</v>
      </c>
    </row>
    <row r="202" spans="1:9" ht="16.5" thickBot="1" x14ac:dyDescent="0.3">
      <c r="B202" s="46" t="s">
        <v>180</v>
      </c>
    </row>
    <row r="203" spans="1:9" ht="15" customHeight="1" thickBot="1" x14ac:dyDescent="0.3">
      <c r="A203" s="592" t="s">
        <v>131</v>
      </c>
      <c r="B203" s="462" t="s">
        <v>81</v>
      </c>
      <c r="C203" s="454" t="s">
        <v>89</v>
      </c>
      <c r="D203" s="455"/>
      <c r="E203" s="455"/>
      <c r="F203" s="456"/>
      <c r="G203" s="454" t="s">
        <v>60</v>
      </c>
      <c r="H203" s="455"/>
      <c r="I203" s="456"/>
    </row>
    <row r="204" spans="1:9" ht="15.75" thickBot="1" x14ac:dyDescent="0.3">
      <c r="B204" s="463"/>
      <c r="C204" s="122" t="s">
        <v>61</v>
      </c>
      <c r="D204" s="122" t="s">
        <v>62</v>
      </c>
      <c r="E204" s="16" t="s">
        <v>17</v>
      </c>
      <c r="F204" s="16" t="s">
        <v>4</v>
      </c>
      <c r="G204" s="210" t="s">
        <v>61</v>
      </c>
      <c r="H204" s="210" t="s">
        <v>62</v>
      </c>
      <c r="I204" s="211" t="s">
        <v>17</v>
      </c>
    </row>
    <row r="205" spans="1:9" x14ac:dyDescent="0.25">
      <c r="B205" s="89" t="s">
        <v>63</v>
      </c>
      <c r="C205" s="351">
        <v>15</v>
      </c>
      <c r="D205" s="352">
        <v>348</v>
      </c>
      <c r="E205" s="353">
        <v>5</v>
      </c>
      <c r="F205" s="354">
        <f>SUM(C205:E205)</f>
        <v>368</v>
      </c>
      <c r="G205" s="347">
        <f t="shared" ref="G205:G222" si="4">+C205/$C$223</f>
        <v>9.036144578313253E-2</v>
      </c>
      <c r="H205" s="213">
        <f t="shared" ref="H205:H222" si="5">+D205/$D$223</f>
        <v>2.8724721419727612E-2</v>
      </c>
      <c r="I205" s="214">
        <f>+E205/$E$223</f>
        <v>6.4102564102564097E-2</v>
      </c>
    </row>
    <row r="206" spans="1:9" x14ac:dyDescent="0.25">
      <c r="B206" s="89" t="s">
        <v>64</v>
      </c>
      <c r="C206" s="318">
        <v>1</v>
      </c>
      <c r="D206" s="343">
        <v>500</v>
      </c>
      <c r="E206" s="344">
        <v>4</v>
      </c>
      <c r="F206" s="209">
        <f t="shared" ref="F206:F222" si="6">SUM(C206:E206)</f>
        <v>505</v>
      </c>
      <c r="G206" s="348">
        <f t="shared" si="4"/>
        <v>6.024096385542169E-3</v>
      </c>
      <c r="H206" s="212">
        <f t="shared" si="5"/>
        <v>4.1271151465125874E-2</v>
      </c>
      <c r="I206" s="215">
        <f t="shared" ref="I206:I222" si="7">+E206/$E$223</f>
        <v>5.128205128205128E-2</v>
      </c>
    </row>
    <row r="207" spans="1:9" x14ac:dyDescent="0.25">
      <c r="B207" s="89" t="s">
        <v>65</v>
      </c>
      <c r="C207" s="318">
        <v>3</v>
      </c>
      <c r="D207" s="343">
        <v>457</v>
      </c>
      <c r="E207" s="344">
        <v>8</v>
      </c>
      <c r="F207" s="209">
        <f t="shared" si="6"/>
        <v>468</v>
      </c>
      <c r="G207" s="348">
        <f t="shared" si="4"/>
        <v>1.8072289156626505E-2</v>
      </c>
      <c r="H207" s="212">
        <f t="shared" si="5"/>
        <v>3.7721832439125053E-2</v>
      </c>
      <c r="I207" s="215">
        <f t="shared" si="7"/>
        <v>0.10256410256410256</v>
      </c>
    </row>
    <row r="208" spans="1:9" x14ac:dyDescent="0.25">
      <c r="B208" s="89" t="s">
        <v>66</v>
      </c>
      <c r="C208" s="318">
        <v>15</v>
      </c>
      <c r="D208" s="343">
        <v>927</v>
      </c>
      <c r="E208" s="344">
        <v>9</v>
      </c>
      <c r="F208" s="209">
        <f t="shared" si="6"/>
        <v>951</v>
      </c>
      <c r="G208" s="348">
        <f t="shared" si="4"/>
        <v>9.036144578313253E-2</v>
      </c>
      <c r="H208" s="212">
        <f t="shared" si="5"/>
        <v>7.6516714816343381E-2</v>
      </c>
      <c r="I208" s="215">
        <f t="shared" si="7"/>
        <v>0.11538461538461539</v>
      </c>
    </row>
    <row r="209" spans="2:9" x14ac:dyDescent="0.25">
      <c r="B209" s="89" t="s">
        <v>67</v>
      </c>
      <c r="C209" s="318">
        <v>22</v>
      </c>
      <c r="D209" s="343">
        <v>974</v>
      </c>
      <c r="E209" s="344">
        <v>9</v>
      </c>
      <c r="F209" s="209">
        <f t="shared" si="6"/>
        <v>1005</v>
      </c>
      <c r="G209" s="348">
        <f t="shared" si="4"/>
        <v>0.13253012048192772</v>
      </c>
      <c r="H209" s="212">
        <f t="shared" si="5"/>
        <v>8.039620305406521E-2</v>
      </c>
      <c r="I209" s="215">
        <f t="shared" si="7"/>
        <v>0.11538461538461539</v>
      </c>
    </row>
    <row r="210" spans="2:9" x14ac:dyDescent="0.25">
      <c r="B210" s="89" t="s">
        <v>68</v>
      </c>
      <c r="C210" s="318">
        <v>16</v>
      </c>
      <c r="D210" s="343">
        <v>1049</v>
      </c>
      <c r="E210" s="344">
        <v>0</v>
      </c>
      <c r="F210" s="209">
        <f t="shared" si="6"/>
        <v>1065</v>
      </c>
      <c r="G210" s="348">
        <f t="shared" si="4"/>
        <v>9.6385542168674704E-2</v>
      </c>
      <c r="H210" s="212">
        <f t="shared" si="5"/>
        <v>8.6586875773834088E-2</v>
      </c>
      <c r="I210" s="215">
        <f t="shared" si="7"/>
        <v>0</v>
      </c>
    </row>
    <row r="211" spans="2:9" x14ac:dyDescent="0.25">
      <c r="B211" s="89" t="s">
        <v>69</v>
      </c>
      <c r="C211" s="318">
        <v>0</v>
      </c>
      <c r="D211" s="343">
        <v>440</v>
      </c>
      <c r="E211" s="344">
        <v>0</v>
      </c>
      <c r="F211" s="209">
        <f t="shared" si="6"/>
        <v>440</v>
      </c>
      <c r="G211" s="348">
        <f t="shared" si="4"/>
        <v>0</v>
      </c>
      <c r="H211" s="212">
        <f t="shared" si="5"/>
        <v>3.6318613289310769E-2</v>
      </c>
      <c r="I211" s="215">
        <f t="shared" si="7"/>
        <v>0</v>
      </c>
    </row>
    <row r="212" spans="2:9" x14ac:dyDescent="0.25">
      <c r="B212" s="89" t="s">
        <v>70</v>
      </c>
      <c r="C212" s="318">
        <v>0</v>
      </c>
      <c r="D212" s="343">
        <v>1081</v>
      </c>
      <c r="E212" s="344">
        <v>0</v>
      </c>
      <c r="F212" s="209">
        <f t="shared" si="6"/>
        <v>1081</v>
      </c>
      <c r="G212" s="348">
        <f t="shared" si="4"/>
        <v>0</v>
      </c>
      <c r="H212" s="212">
        <f t="shared" si="5"/>
        <v>8.9228229467602144E-2</v>
      </c>
      <c r="I212" s="215">
        <f t="shared" si="7"/>
        <v>0</v>
      </c>
    </row>
    <row r="213" spans="2:9" x14ac:dyDescent="0.25">
      <c r="B213" s="89" t="s">
        <v>71</v>
      </c>
      <c r="C213" s="318">
        <v>0</v>
      </c>
      <c r="D213" s="343">
        <v>299</v>
      </c>
      <c r="E213" s="344">
        <v>0</v>
      </c>
      <c r="F213" s="209">
        <f t="shared" si="6"/>
        <v>299</v>
      </c>
      <c r="G213" s="348">
        <f t="shared" si="4"/>
        <v>0</v>
      </c>
      <c r="H213" s="212">
        <f t="shared" si="5"/>
        <v>2.4680148576145273E-2</v>
      </c>
      <c r="I213" s="215">
        <f t="shared" si="7"/>
        <v>0</v>
      </c>
    </row>
    <row r="214" spans="2:9" x14ac:dyDescent="0.25">
      <c r="B214" s="89" t="s">
        <v>72</v>
      </c>
      <c r="C214" s="318">
        <v>37</v>
      </c>
      <c r="D214" s="343">
        <v>1729</v>
      </c>
      <c r="E214" s="344">
        <v>12</v>
      </c>
      <c r="F214" s="209">
        <f t="shared" si="6"/>
        <v>1778</v>
      </c>
      <c r="G214" s="348">
        <f t="shared" si="4"/>
        <v>0.22289156626506024</v>
      </c>
      <c r="H214" s="212">
        <f t="shared" si="5"/>
        <v>0.14271564176640528</v>
      </c>
      <c r="I214" s="215">
        <f t="shared" si="7"/>
        <v>0.15384615384615385</v>
      </c>
    </row>
    <row r="215" spans="2:9" x14ac:dyDescent="0.25">
      <c r="B215" s="89" t="s">
        <v>73</v>
      </c>
      <c r="C215" s="318">
        <v>0</v>
      </c>
      <c r="D215" s="343">
        <v>433</v>
      </c>
      <c r="E215" s="344">
        <v>0</v>
      </c>
      <c r="F215" s="209">
        <f t="shared" si="6"/>
        <v>433</v>
      </c>
      <c r="G215" s="348">
        <f t="shared" si="4"/>
        <v>0</v>
      </c>
      <c r="H215" s="212">
        <f t="shared" si="5"/>
        <v>3.5740817168799011E-2</v>
      </c>
      <c r="I215" s="215">
        <f t="shared" si="7"/>
        <v>0</v>
      </c>
    </row>
    <row r="216" spans="2:9" x14ac:dyDescent="0.25">
      <c r="B216" s="89" t="s">
        <v>74</v>
      </c>
      <c r="C216" s="318">
        <v>0</v>
      </c>
      <c r="D216" s="343">
        <v>652</v>
      </c>
      <c r="E216" s="344">
        <v>16</v>
      </c>
      <c r="F216" s="209">
        <f t="shared" si="6"/>
        <v>668</v>
      </c>
      <c r="G216" s="348">
        <f t="shared" si="4"/>
        <v>0</v>
      </c>
      <c r="H216" s="212">
        <f t="shared" si="5"/>
        <v>5.3817581510524147E-2</v>
      </c>
      <c r="I216" s="215">
        <f t="shared" si="7"/>
        <v>0.20512820512820512</v>
      </c>
    </row>
    <row r="217" spans="2:9" x14ac:dyDescent="0.25">
      <c r="B217" s="89" t="s">
        <v>75</v>
      </c>
      <c r="C217" s="318">
        <v>0</v>
      </c>
      <c r="D217" s="343">
        <v>272</v>
      </c>
      <c r="E217" s="344">
        <v>0</v>
      </c>
      <c r="F217" s="209">
        <f t="shared" si="6"/>
        <v>272</v>
      </c>
      <c r="G217" s="348">
        <f t="shared" si="4"/>
        <v>0</v>
      </c>
      <c r="H217" s="212">
        <f t="shared" si="5"/>
        <v>2.2451506397028476E-2</v>
      </c>
      <c r="I217" s="215">
        <f t="shared" si="7"/>
        <v>0</v>
      </c>
    </row>
    <row r="218" spans="2:9" x14ac:dyDescent="0.25">
      <c r="B218" s="89" t="s">
        <v>76</v>
      </c>
      <c r="C218" s="318">
        <v>0</v>
      </c>
      <c r="D218" s="343">
        <v>256</v>
      </c>
      <c r="E218" s="344">
        <v>0</v>
      </c>
      <c r="F218" s="209">
        <f t="shared" si="6"/>
        <v>256</v>
      </c>
      <c r="G218" s="348">
        <f t="shared" si="4"/>
        <v>0</v>
      </c>
      <c r="H218" s="212">
        <f t="shared" si="5"/>
        <v>2.1130829550144448E-2</v>
      </c>
      <c r="I218" s="215">
        <f t="shared" si="7"/>
        <v>0</v>
      </c>
    </row>
    <row r="219" spans="2:9" x14ac:dyDescent="0.25">
      <c r="B219" s="89" t="s">
        <v>77</v>
      </c>
      <c r="C219" s="318">
        <v>36</v>
      </c>
      <c r="D219" s="343">
        <v>1233</v>
      </c>
      <c r="E219" s="344">
        <v>7</v>
      </c>
      <c r="F219" s="209">
        <f t="shared" si="6"/>
        <v>1276</v>
      </c>
      <c r="G219" s="348">
        <f t="shared" si="4"/>
        <v>0.21686746987951808</v>
      </c>
      <c r="H219" s="212">
        <f t="shared" si="5"/>
        <v>0.10177465951300041</v>
      </c>
      <c r="I219" s="215">
        <f t="shared" si="7"/>
        <v>8.9743589743589744E-2</v>
      </c>
    </row>
    <row r="220" spans="2:9" x14ac:dyDescent="0.25">
      <c r="B220" s="89" t="s">
        <v>78</v>
      </c>
      <c r="C220" s="318">
        <v>11</v>
      </c>
      <c r="D220" s="343">
        <v>369</v>
      </c>
      <c r="E220" s="344">
        <v>0</v>
      </c>
      <c r="F220" s="209">
        <f t="shared" si="6"/>
        <v>380</v>
      </c>
      <c r="G220" s="348">
        <f t="shared" si="4"/>
        <v>6.6265060240963861E-2</v>
      </c>
      <c r="H220" s="212">
        <f t="shared" si="5"/>
        <v>3.0458109781262899E-2</v>
      </c>
      <c r="I220" s="215">
        <f t="shared" si="7"/>
        <v>0</v>
      </c>
    </row>
    <row r="221" spans="2:9" x14ac:dyDescent="0.25">
      <c r="B221" s="89" t="s">
        <v>79</v>
      </c>
      <c r="C221" s="318">
        <v>4</v>
      </c>
      <c r="D221" s="343">
        <v>866</v>
      </c>
      <c r="E221" s="344">
        <v>0</v>
      </c>
      <c r="F221" s="209">
        <f t="shared" si="6"/>
        <v>870</v>
      </c>
      <c r="G221" s="348">
        <f t="shared" si="4"/>
        <v>2.4096385542168676E-2</v>
      </c>
      <c r="H221" s="212">
        <f t="shared" si="5"/>
        <v>7.1481634337598021E-2</v>
      </c>
      <c r="I221" s="215">
        <f t="shared" si="7"/>
        <v>0</v>
      </c>
    </row>
    <row r="222" spans="2:9" ht="15.75" thickBot="1" x14ac:dyDescent="0.3">
      <c r="B222" s="90" t="s">
        <v>80</v>
      </c>
      <c r="C222" s="319">
        <v>6</v>
      </c>
      <c r="D222" s="345">
        <v>230</v>
      </c>
      <c r="E222" s="346">
        <v>8</v>
      </c>
      <c r="F222" s="330">
        <f t="shared" si="6"/>
        <v>244</v>
      </c>
      <c r="G222" s="349">
        <f t="shared" si="4"/>
        <v>3.614457831325301E-2</v>
      </c>
      <c r="H222" s="216">
        <f t="shared" si="5"/>
        <v>1.8984729673957902E-2</v>
      </c>
      <c r="I222" s="217">
        <f t="shared" si="7"/>
        <v>0.10256410256410256</v>
      </c>
    </row>
    <row r="223" spans="2:9" ht="15.75" thickBot="1" x14ac:dyDescent="0.3">
      <c r="B223" s="15" t="s">
        <v>4</v>
      </c>
      <c r="C223" s="273">
        <f>SUM(C205:C222)</f>
        <v>166</v>
      </c>
      <c r="D223" s="273">
        <f>SUM(D205:D222)</f>
        <v>12115</v>
      </c>
      <c r="E223" s="273">
        <f>SUM(E205:E222)</f>
        <v>78</v>
      </c>
      <c r="F223" s="350">
        <f>SUM(F205:F222)</f>
        <v>12359</v>
      </c>
      <c r="G223" s="106">
        <f t="shared" ref="G223:I223" si="8">SUM(G205:G222)</f>
        <v>1</v>
      </c>
      <c r="H223" s="106">
        <f t="shared" si="8"/>
        <v>1</v>
      </c>
      <c r="I223" s="106">
        <f t="shared" si="8"/>
        <v>1</v>
      </c>
    </row>
    <row r="224" spans="2:9" x14ac:dyDescent="0.25">
      <c r="B224" s="221"/>
    </row>
    <row r="225" spans="1:7" x14ac:dyDescent="0.25">
      <c r="B225" s="221"/>
      <c r="C225" s="219"/>
      <c r="D225" s="139"/>
      <c r="E225" s="220"/>
      <c r="F225" s="220"/>
    </row>
    <row r="226" spans="1:7" x14ac:dyDescent="0.25">
      <c r="B226" s="222"/>
    </row>
    <row r="227" spans="1:7" x14ac:dyDescent="0.25">
      <c r="C227" s="237"/>
      <c r="D227" s="238"/>
      <c r="E227" s="238"/>
      <c r="F227" s="238"/>
      <c r="G227" s="88"/>
    </row>
    <row r="231" spans="1:7" ht="15.75" thickBot="1" x14ac:dyDescent="0.3">
      <c r="C231" s="88"/>
      <c r="E231" s="218"/>
      <c r="F231" s="218"/>
    </row>
    <row r="232" spans="1:7" x14ac:dyDescent="0.25">
      <c r="A232" s="592" t="s">
        <v>131</v>
      </c>
      <c r="B232" s="462" t="s">
        <v>81</v>
      </c>
      <c r="C232" s="464" t="s">
        <v>89</v>
      </c>
      <c r="D232" s="465"/>
      <c r="E232" s="465"/>
      <c r="F232" s="297" t="s">
        <v>147</v>
      </c>
    </row>
    <row r="233" spans="1:7" ht="15.75" thickBot="1" x14ac:dyDescent="0.3">
      <c r="B233" s="463"/>
      <c r="C233" s="268" t="s">
        <v>61</v>
      </c>
      <c r="D233" s="268" t="s">
        <v>62</v>
      </c>
      <c r="E233" s="419" t="s">
        <v>17</v>
      </c>
      <c r="F233" s="268" t="s">
        <v>81</v>
      </c>
    </row>
    <row r="234" spans="1:7" x14ac:dyDescent="0.25">
      <c r="B234" s="274" t="s">
        <v>80</v>
      </c>
      <c r="C234" s="209">
        <f>+C222</f>
        <v>6</v>
      </c>
      <c r="D234" s="209">
        <f>+D222</f>
        <v>230</v>
      </c>
      <c r="E234" s="209">
        <f>+E222</f>
        <v>8</v>
      </c>
      <c r="F234" s="209">
        <f>SUM(C234:E234)</f>
        <v>244</v>
      </c>
    </row>
    <row r="235" spans="1:7" x14ac:dyDescent="0.25">
      <c r="B235" s="274" t="s">
        <v>79</v>
      </c>
      <c r="C235" s="209">
        <f>+C221</f>
        <v>4</v>
      </c>
      <c r="D235" s="209">
        <f>+D221</f>
        <v>866</v>
      </c>
      <c r="E235" s="209">
        <f>+E221</f>
        <v>0</v>
      </c>
      <c r="F235" s="209">
        <f t="shared" ref="F235:F252" si="9">SUM(C235:E235)</f>
        <v>870</v>
      </c>
    </row>
    <row r="236" spans="1:7" x14ac:dyDescent="0.25">
      <c r="B236" s="274" t="s">
        <v>78</v>
      </c>
      <c r="C236" s="209">
        <f>+C220</f>
        <v>11</v>
      </c>
      <c r="D236" s="209">
        <f>+D220</f>
        <v>369</v>
      </c>
      <c r="E236" s="209">
        <f>+E220</f>
        <v>0</v>
      </c>
      <c r="F236" s="209">
        <f t="shared" si="9"/>
        <v>380</v>
      </c>
    </row>
    <row r="237" spans="1:7" x14ac:dyDescent="0.25">
      <c r="B237" s="274" t="s">
        <v>77</v>
      </c>
      <c r="C237" s="209">
        <f>+C219</f>
        <v>36</v>
      </c>
      <c r="D237" s="209">
        <f>+D219</f>
        <v>1233</v>
      </c>
      <c r="E237" s="209">
        <f>+E219</f>
        <v>7</v>
      </c>
      <c r="F237" s="209">
        <f t="shared" si="9"/>
        <v>1276</v>
      </c>
    </row>
    <row r="238" spans="1:7" x14ac:dyDescent="0.25">
      <c r="B238" s="274" t="s">
        <v>76</v>
      </c>
      <c r="C238" s="209">
        <f>+C218</f>
        <v>0</v>
      </c>
      <c r="D238" s="209">
        <f>+D218</f>
        <v>256</v>
      </c>
      <c r="E238" s="209">
        <f>+E218</f>
        <v>0</v>
      </c>
      <c r="F238" s="209">
        <f t="shared" si="9"/>
        <v>256</v>
      </c>
    </row>
    <row r="239" spans="1:7" x14ac:dyDescent="0.25">
      <c r="B239" s="274" t="s">
        <v>75</v>
      </c>
      <c r="C239" s="209">
        <f>+C217</f>
        <v>0</v>
      </c>
      <c r="D239" s="209">
        <f>+D217</f>
        <v>272</v>
      </c>
      <c r="E239" s="209">
        <f>+E217</f>
        <v>0</v>
      </c>
      <c r="F239" s="209">
        <f t="shared" si="9"/>
        <v>272</v>
      </c>
    </row>
    <row r="240" spans="1:7" x14ac:dyDescent="0.25">
      <c r="B240" s="274" t="s">
        <v>74</v>
      </c>
      <c r="C240" s="209">
        <f>+C216</f>
        <v>0</v>
      </c>
      <c r="D240" s="209">
        <f>+D216</f>
        <v>652</v>
      </c>
      <c r="E240" s="209">
        <f>+E216</f>
        <v>16</v>
      </c>
      <c r="F240" s="209">
        <f t="shared" si="9"/>
        <v>668</v>
      </c>
    </row>
    <row r="241" spans="2:6" x14ac:dyDescent="0.25">
      <c r="B241" s="274" t="s">
        <v>73</v>
      </c>
      <c r="C241" s="209">
        <f>+C215</f>
        <v>0</v>
      </c>
      <c r="D241" s="209">
        <f>+D215</f>
        <v>433</v>
      </c>
      <c r="E241" s="209">
        <f>+E215</f>
        <v>0</v>
      </c>
      <c r="F241" s="209">
        <f t="shared" si="9"/>
        <v>433</v>
      </c>
    </row>
    <row r="242" spans="2:6" x14ac:dyDescent="0.25">
      <c r="B242" s="274" t="s">
        <v>72</v>
      </c>
      <c r="C242" s="209">
        <f>+C214</f>
        <v>37</v>
      </c>
      <c r="D242" s="209">
        <f>+D214</f>
        <v>1729</v>
      </c>
      <c r="E242" s="209">
        <f>+E214</f>
        <v>12</v>
      </c>
      <c r="F242" s="209">
        <f t="shared" si="9"/>
        <v>1778</v>
      </c>
    </row>
    <row r="243" spans="2:6" x14ac:dyDescent="0.25">
      <c r="B243" s="274" t="s">
        <v>71</v>
      </c>
      <c r="C243" s="209">
        <f>+C213</f>
        <v>0</v>
      </c>
      <c r="D243" s="209">
        <f>+D213</f>
        <v>299</v>
      </c>
      <c r="E243" s="209">
        <f>+E213</f>
        <v>0</v>
      </c>
      <c r="F243" s="209">
        <f t="shared" si="9"/>
        <v>299</v>
      </c>
    </row>
    <row r="244" spans="2:6" x14ac:dyDescent="0.25">
      <c r="B244" s="274" t="s">
        <v>70</v>
      </c>
      <c r="C244" s="209">
        <f>+C212</f>
        <v>0</v>
      </c>
      <c r="D244" s="209">
        <f>+D212</f>
        <v>1081</v>
      </c>
      <c r="E244" s="209">
        <f>+E212</f>
        <v>0</v>
      </c>
      <c r="F244" s="209">
        <f t="shared" si="9"/>
        <v>1081</v>
      </c>
    </row>
    <row r="245" spans="2:6" x14ac:dyDescent="0.25">
      <c r="B245" s="274" t="s">
        <v>69</v>
      </c>
      <c r="C245" s="209">
        <f>+C211</f>
        <v>0</v>
      </c>
      <c r="D245" s="209">
        <f>+D211</f>
        <v>440</v>
      </c>
      <c r="E245" s="209">
        <f>+E211</f>
        <v>0</v>
      </c>
      <c r="F245" s="209">
        <f t="shared" si="9"/>
        <v>440</v>
      </c>
    </row>
    <row r="246" spans="2:6" x14ac:dyDescent="0.25">
      <c r="B246" s="274" t="s">
        <v>68</v>
      </c>
      <c r="C246" s="209">
        <f>+C210</f>
        <v>16</v>
      </c>
      <c r="D246" s="209">
        <f>+D210</f>
        <v>1049</v>
      </c>
      <c r="E246" s="209">
        <f>+E210</f>
        <v>0</v>
      </c>
      <c r="F246" s="209">
        <f t="shared" si="9"/>
        <v>1065</v>
      </c>
    </row>
    <row r="247" spans="2:6" x14ac:dyDescent="0.25">
      <c r="B247" s="274" t="s">
        <v>67</v>
      </c>
      <c r="C247" s="209">
        <f>+C209</f>
        <v>22</v>
      </c>
      <c r="D247" s="209">
        <f>+D209</f>
        <v>974</v>
      </c>
      <c r="E247" s="209">
        <f>+E209</f>
        <v>9</v>
      </c>
      <c r="F247" s="209">
        <f t="shared" si="9"/>
        <v>1005</v>
      </c>
    </row>
    <row r="248" spans="2:6" x14ac:dyDescent="0.25">
      <c r="B248" s="274" t="s">
        <v>66</v>
      </c>
      <c r="C248" s="209">
        <f>+C208</f>
        <v>15</v>
      </c>
      <c r="D248" s="209">
        <f>+D208</f>
        <v>927</v>
      </c>
      <c r="E248" s="209">
        <f>+E208</f>
        <v>9</v>
      </c>
      <c r="F248" s="209">
        <f t="shared" si="9"/>
        <v>951</v>
      </c>
    </row>
    <row r="249" spans="2:6" x14ac:dyDescent="0.25">
      <c r="B249" s="274" t="s">
        <v>65</v>
      </c>
      <c r="C249" s="209">
        <f>+C207</f>
        <v>3</v>
      </c>
      <c r="D249" s="209">
        <f>+D207</f>
        <v>457</v>
      </c>
      <c r="E249" s="209">
        <f>+E207</f>
        <v>8</v>
      </c>
      <c r="F249" s="209">
        <f t="shared" si="9"/>
        <v>468</v>
      </c>
    </row>
    <row r="250" spans="2:6" x14ac:dyDescent="0.25">
      <c r="B250" s="274" t="s">
        <v>64</v>
      </c>
      <c r="C250" s="209">
        <f>+C206</f>
        <v>1</v>
      </c>
      <c r="D250" s="209">
        <f>+D206</f>
        <v>500</v>
      </c>
      <c r="E250" s="209">
        <f>+E206</f>
        <v>4</v>
      </c>
      <c r="F250" s="209">
        <f t="shared" si="9"/>
        <v>505</v>
      </c>
    </row>
    <row r="251" spans="2:6" ht="15.75" thickBot="1" x14ac:dyDescent="0.3">
      <c r="B251" s="329" t="s">
        <v>63</v>
      </c>
      <c r="C251" s="330">
        <f>+C205</f>
        <v>15</v>
      </c>
      <c r="D251" s="330">
        <f>+D205</f>
        <v>348</v>
      </c>
      <c r="E251" s="330">
        <f>+E205</f>
        <v>5</v>
      </c>
      <c r="F251" s="330">
        <f t="shared" si="9"/>
        <v>368</v>
      </c>
    </row>
    <row r="252" spans="2:6" ht="15.75" thickBot="1" x14ac:dyDescent="0.3">
      <c r="B252" s="331" t="s">
        <v>4</v>
      </c>
      <c r="C252" s="332">
        <f>SUM(C234:C251)</f>
        <v>166</v>
      </c>
      <c r="D252" s="355">
        <f t="shared" ref="D252:E252" si="10">SUM(D234:D251)</f>
        <v>12115</v>
      </c>
      <c r="E252" s="332">
        <f t="shared" si="10"/>
        <v>78</v>
      </c>
      <c r="F252" s="418">
        <f t="shared" si="9"/>
        <v>12359</v>
      </c>
    </row>
    <row r="258" spans="2:11" ht="15" customHeight="1" x14ac:dyDescent="0.25">
      <c r="B258" s="460"/>
      <c r="C258" s="461"/>
      <c r="D258" s="461"/>
      <c r="E258" s="461"/>
      <c r="F258" s="45"/>
    </row>
    <row r="259" spans="2:11" x14ac:dyDescent="0.25">
      <c r="B259" s="460"/>
      <c r="C259" s="45"/>
      <c r="D259" s="45"/>
      <c r="E259" s="45"/>
      <c r="F259" s="45"/>
    </row>
    <row r="260" spans="2:11" x14ac:dyDescent="0.25">
      <c r="B260" s="140"/>
      <c r="C260" s="317"/>
      <c r="D260" s="317"/>
      <c r="E260" s="317"/>
      <c r="F260" s="317"/>
      <c r="J260">
        <v>5722</v>
      </c>
    </row>
    <row r="261" spans="2:11" x14ac:dyDescent="0.25">
      <c r="B261" s="140"/>
      <c r="C261" s="317"/>
      <c r="D261" s="317"/>
      <c r="E261" s="317"/>
      <c r="F261" s="317"/>
      <c r="J261">
        <v>9019</v>
      </c>
    </row>
    <row r="262" spans="2:11" x14ac:dyDescent="0.25">
      <c r="B262" s="140"/>
      <c r="C262" s="317"/>
      <c r="D262" s="317"/>
      <c r="E262" s="317"/>
      <c r="F262" s="317"/>
      <c r="J262">
        <v>4673</v>
      </c>
    </row>
    <row r="263" spans="2:11" x14ac:dyDescent="0.25">
      <c r="B263" s="140"/>
      <c r="C263" s="317"/>
      <c r="D263" s="317"/>
      <c r="E263" s="317"/>
      <c r="F263" s="317"/>
      <c r="J263">
        <v>440</v>
      </c>
    </row>
    <row r="264" spans="2:11" x14ac:dyDescent="0.25">
      <c r="B264" s="140"/>
      <c r="C264" s="317"/>
      <c r="D264" s="317"/>
      <c r="E264" s="317"/>
      <c r="F264" s="317"/>
      <c r="J264">
        <f>SUM(J260:J263)</f>
        <v>19854</v>
      </c>
      <c r="K264">
        <v>21564</v>
      </c>
    </row>
    <row r="265" spans="2:11" x14ac:dyDescent="0.25">
      <c r="B265" s="140"/>
      <c r="C265" s="317"/>
      <c r="D265" s="317"/>
      <c r="E265" s="317"/>
      <c r="F265" s="317"/>
      <c r="K265">
        <f>+K264-J264</f>
        <v>1710</v>
      </c>
    </row>
    <row r="266" spans="2:11" x14ac:dyDescent="0.25">
      <c r="B266" s="140"/>
      <c r="C266" s="317"/>
      <c r="D266" s="317"/>
      <c r="E266" s="317"/>
      <c r="F266" s="317"/>
    </row>
    <row r="267" spans="2:11" x14ac:dyDescent="0.25">
      <c r="B267" s="140"/>
      <c r="C267" s="317"/>
      <c r="D267" s="317"/>
      <c r="E267" s="317"/>
      <c r="F267" s="317"/>
    </row>
    <row r="268" spans="2:11" x14ac:dyDescent="0.25">
      <c r="B268" s="140"/>
      <c r="C268" s="317"/>
      <c r="D268" s="317"/>
      <c r="E268" s="317"/>
      <c r="F268" s="317"/>
    </row>
    <row r="269" spans="2:11" x14ac:dyDescent="0.25">
      <c r="B269" s="140"/>
      <c r="C269" s="317"/>
      <c r="D269" s="317"/>
      <c r="E269" s="317"/>
      <c r="F269" s="317"/>
    </row>
    <row r="270" spans="2:11" x14ac:dyDescent="0.25">
      <c r="B270" s="140"/>
      <c r="C270" s="317"/>
      <c r="D270" s="317"/>
      <c r="E270" s="317"/>
      <c r="F270" s="317"/>
    </row>
    <row r="271" spans="2:11" x14ac:dyDescent="0.25">
      <c r="B271" s="140"/>
      <c r="C271" s="317"/>
      <c r="D271" s="317"/>
      <c r="E271" s="317"/>
      <c r="F271" s="317"/>
    </row>
    <row r="272" spans="2:11" x14ac:dyDescent="0.25">
      <c r="B272" s="140"/>
      <c r="C272" s="317"/>
      <c r="D272" s="317"/>
      <c r="E272" s="317"/>
      <c r="F272" s="317"/>
    </row>
    <row r="273" spans="2:6" x14ac:dyDescent="0.25">
      <c r="B273" s="140"/>
      <c r="C273" s="317"/>
      <c r="D273" s="317"/>
      <c r="E273" s="317"/>
      <c r="F273" s="317"/>
    </row>
    <row r="274" spans="2:6" x14ac:dyDescent="0.25">
      <c r="B274" s="140"/>
      <c r="C274" s="317"/>
      <c r="D274" s="317"/>
      <c r="E274" s="317"/>
      <c r="F274" s="317"/>
    </row>
    <row r="275" spans="2:6" x14ac:dyDescent="0.25">
      <c r="B275" s="140"/>
      <c r="C275" s="317"/>
      <c r="D275" s="317"/>
      <c r="E275" s="317"/>
      <c r="F275" s="317"/>
    </row>
    <row r="276" spans="2:6" x14ac:dyDescent="0.25">
      <c r="B276" s="140"/>
      <c r="C276" s="317"/>
      <c r="D276" s="317"/>
      <c r="E276" s="317"/>
      <c r="F276" s="317"/>
    </row>
    <row r="277" spans="2:6" x14ac:dyDescent="0.25">
      <c r="B277" s="140"/>
      <c r="C277" s="317"/>
      <c r="D277" s="317"/>
      <c r="E277" s="317"/>
      <c r="F277" s="317"/>
    </row>
  </sheetData>
  <mergeCells count="22">
    <mergeCell ref="B169:B170"/>
    <mergeCell ref="C169:C170"/>
    <mergeCell ref="B116:B117"/>
    <mergeCell ref="B126:B127"/>
    <mergeCell ref="C126:C127"/>
    <mergeCell ref="B125:F125"/>
    <mergeCell ref="C203:F203"/>
    <mergeCell ref="A4:J6"/>
    <mergeCell ref="B7:I9"/>
    <mergeCell ref="B258:B259"/>
    <mergeCell ref="C258:E258"/>
    <mergeCell ref="B232:B233"/>
    <mergeCell ref="C232:E232"/>
    <mergeCell ref="B185:B186"/>
    <mergeCell ref="C185:C186"/>
    <mergeCell ref="G203:I203"/>
    <mergeCell ref="B87:D87"/>
    <mergeCell ref="B139:B140"/>
    <mergeCell ref="C139:C140"/>
    <mergeCell ref="B203:B204"/>
    <mergeCell ref="B154:B155"/>
    <mergeCell ref="C154:C15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6:R30"/>
  <sheetViews>
    <sheetView tabSelected="1" topLeftCell="K4" workbookViewId="0">
      <selection activeCell="U19" sqref="U19:U20"/>
    </sheetView>
  </sheetViews>
  <sheetFormatPr baseColWidth="10" defaultColWidth="19" defaultRowHeight="15" x14ac:dyDescent="0.25"/>
  <cols>
    <col min="5" max="5" width="9.7109375" customWidth="1"/>
    <col min="6" max="6" width="9.5703125" customWidth="1"/>
    <col min="7" max="7" width="10" customWidth="1"/>
    <col min="8" max="8" width="9" customWidth="1"/>
    <col min="9" max="9" width="7.7109375" customWidth="1"/>
    <col min="13" max="13" width="24.7109375" customWidth="1"/>
    <col min="14" max="14" width="11.5703125" customWidth="1"/>
    <col min="15" max="15" width="10.7109375" customWidth="1"/>
    <col min="16" max="16" width="10.85546875" customWidth="1"/>
    <col min="17" max="17" width="9.5703125" customWidth="1"/>
    <col min="18" max="18" width="11.42578125" customWidth="1"/>
  </cols>
  <sheetData>
    <row r="6" spans="3:18" ht="32.25" customHeight="1" x14ac:dyDescent="0.25">
      <c r="C6" s="473" t="s">
        <v>124</v>
      </c>
      <c r="D6" s="473"/>
      <c r="E6" s="473"/>
      <c r="F6" s="473"/>
      <c r="G6" s="473"/>
      <c r="H6" s="473"/>
      <c r="I6" s="473"/>
      <c r="L6" s="473" t="s">
        <v>181</v>
      </c>
      <c r="M6" s="473"/>
      <c r="N6" s="473"/>
      <c r="O6" s="473"/>
      <c r="P6" s="473"/>
      <c r="Q6" s="473"/>
      <c r="R6" s="473"/>
    </row>
    <row r="7" spans="3:18" ht="15.75" thickBot="1" x14ac:dyDescent="0.3"/>
    <row r="8" spans="3:18" ht="15.75" customHeight="1" thickBot="1" x14ac:dyDescent="0.3">
      <c r="C8" s="466" t="s">
        <v>13</v>
      </c>
      <c r="D8" s="467" t="s">
        <v>0</v>
      </c>
      <c r="E8" s="454" t="s">
        <v>114</v>
      </c>
      <c r="F8" s="455"/>
      <c r="G8" s="455"/>
      <c r="H8" s="455"/>
      <c r="I8" s="456"/>
      <c r="L8" s="466" t="s">
        <v>13</v>
      </c>
      <c r="M8" s="467" t="s">
        <v>0</v>
      </c>
      <c r="N8" s="454" t="s">
        <v>140</v>
      </c>
      <c r="O8" s="455"/>
      <c r="P8" s="455"/>
      <c r="Q8" s="455"/>
      <c r="R8" s="456"/>
    </row>
    <row r="9" spans="3:18" ht="45.75" thickBot="1" x14ac:dyDescent="0.3">
      <c r="C9" s="474"/>
      <c r="D9" s="475"/>
      <c r="E9" s="230" t="s">
        <v>115</v>
      </c>
      <c r="F9" s="223" t="s">
        <v>116</v>
      </c>
      <c r="G9" s="265" t="s">
        <v>117</v>
      </c>
      <c r="H9" s="265" t="s">
        <v>118</v>
      </c>
      <c r="I9" s="264" t="s">
        <v>4</v>
      </c>
      <c r="L9" s="474"/>
      <c r="M9" s="475"/>
      <c r="N9" s="230" t="s">
        <v>115</v>
      </c>
      <c r="O9" s="223" t="s">
        <v>116</v>
      </c>
      <c r="P9" s="265" t="s">
        <v>117</v>
      </c>
      <c r="Q9" s="265" t="s">
        <v>118</v>
      </c>
      <c r="R9" s="264" t="s">
        <v>4</v>
      </c>
    </row>
    <row r="10" spans="3:18" ht="30.75" customHeight="1" x14ac:dyDescent="0.25">
      <c r="C10" s="244" t="s">
        <v>14</v>
      </c>
      <c r="D10" s="249" t="s">
        <v>21</v>
      </c>
      <c r="E10" s="255">
        <v>15</v>
      </c>
      <c r="F10" s="256">
        <v>0</v>
      </c>
      <c r="G10" s="256">
        <v>104</v>
      </c>
      <c r="H10" s="256">
        <v>32</v>
      </c>
      <c r="I10" s="257">
        <f>SUM(E10:H10)</f>
        <v>151</v>
      </c>
      <c r="L10" s="244" t="s">
        <v>14</v>
      </c>
      <c r="M10" s="249" t="s">
        <v>21</v>
      </c>
      <c r="N10" s="255">
        <v>166</v>
      </c>
      <c r="O10" s="256">
        <v>0</v>
      </c>
      <c r="P10" s="256">
        <v>0</v>
      </c>
      <c r="Q10" s="256">
        <v>0</v>
      </c>
      <c r="R10" s="257">
        <f>SUM(N10:Q10)</f>
        <v>166</v>
      </c>
    </row>
    <row r="11" spans="3:18" ht="28.5" customHeight="1" x14ac:dyDescent="0.25">
      <c r="C11" s="476" t="s">
        <v>15</v>
      </c>
      <c r="D11" s="250" t="s">
        <v>2</v>
      </c>
      <c r="E11" s="258">
        <v>260</v>
      </c>
      <c r="F11" s="259">
        <v>1885</v>
      </c>
      <c r="G11" s="259">
        <v>13457</v>
      </c>
      <c r="H11" s="259">
        <v>8991</v>
      </c>
      <c r="I11" s="260">
        <f t="shared" ref="I11:I16" si="0">SUM(E11:H11)</f>
        <v>24593</v>
      </c>
      <c r="J11" s="266"/>
      <c r="K11" s="101"/>
      <c r="L11" s="476" t="s">
        <v>15</v>
      </c>
      <c r="M11" s="250" t="s">
        <v>2</v>
      </c>
      <c r="N11" s="258">
        <v>4880</v>
      </c>
      <c r="O11" s="259">
        <v>0</v>
      </c>
      <c r="P11" s="259">
        <v>0</v>
      </c>
      <c r="Q11" s="259">
        <v>0</v>
      </c>
      <c r="R11" s="260">
        <f t="shared" ref="R11:R16" si="1">SUM(N11:Q11)</f>
        <v>4880</v>
      </c>
    </row>
    <row r="12" spans="3:18" ht="38.25" customHeight="1" x14ac:dyDescent="0.25">
      <c r="C12" s="477"/>
      <c r="D12" s="251" t="s">
        <v>121</v>
      </c>
      <c r="E12" s="258">
        <v>100</v>
      </c>
      <c r="F12" s="259">
        <v>6211</v>
      </c>
      <c r="G12" s="259">
        <v>2539</v>
      </c>
      <c r="H12" s="259">
        <v>21863</v>
      </c>
      <c r="I12" s="260">
        <f t="shared" si="0"/>
        <v>30713</v>
      </c>
      <c r="L12" s="477"/>
      <c r="M12" s="251" t="s">
        <v>121</v>
      </c>
      <c r="N12" s="258">
        <v>1466</v>
      </c>
      <c r="O12" s="259">
        <v>0</v>
      </c>
      <c r="P12" s="259">
        <v>0</v>
      </c>
      <c r="Q12" s="259">
        <v>0</v>
      </c>
      <c r="R12" s="260">
        <f t="shared" si="1"/>
        <v>1466</v>
      </c>
    </row>
    <row r="13" spans="3:18" ht="45" x14ac:dyDescent="0.25">
      <c r="C13" s="478"/>
      <c r="D13" s="250" t="s">
        <v>122</v>
      </c>
      <c r="E13" s="258">
        <v>0</v>
      </c>
      <c r="F13" s="259">
        <v>0</v>
      </c>
      <c r="G13" s="259">
        <v>80</v>
      </c>
      <c r="H13" s="259">
        <v>40</v>
      </c>
      <c r="I13" s="260">
        <f t="shared" si="0"/>
        <v>120</v>
      </c>
      <c r="L13" s="478"/>
      <c r="M13" s="250" t="s">
        <v>155</v>
      </c>
      <c r="N13" s="258">
        <v>5769</v>
      </c>
      <c r="O13" s="259">
        <v>0</v>
      </c>
      <c r="P13" s="259">
        <v>0</v>
      </c>
      <c r="Q13" s="259">
        <v>0</v>
      </c>
      <c r="R13" s="260">
        <f t="shared" si="1"/>
        <v>5769</v>
      </c>
    </row>
    <row r="14" spans="3:18" ht="27" customHeight="1" x14ac:dyDescent="0.25">
      <c r="C14" s="476" t="s">
        <v>17</v>
      </c>
      <c r="D14" s="252" t="s">
        <v>34</v>
      </c>
      <c r="E14" s="233">
        <v>105</v>
      </c>
      <c r="F14" s="234">
        <v>0</v>
      </c>
      <c r="G14" s="234">
        <v>92</v>
      </c>
      <c r="H14" s="234">
        <v>170</v>
      </c>
      <c r="I14" s="260">
        <f t="shared" si="0"/>
        <v>367</v>
      </c>
      <c r="L14" s="476" t="s">
        <v>17</v>
      </c>
      <c r="M14" s="252" t="s">
        <v>34</v>
      </c>
      <c r="N14" s="258">
        <v>0</v>
      </c>
      <c r="O14" s="259">
        <v>0</v>
      </c>
      <c r="P14" s="259">
        <v>0</v>
      </c>
      <c r="Q14" s="259">
        <v>0</v>
      </c>
      <c r="R14" s="260">
        <f>SUM(N14:Q14)</f>
        <v>0</v>
      </c>
    </row>
    <row r="15" spans="3:18" x14ac:dyDescent="0.25">
      <c r="C15" s="477"/>
      <c r="D15" s="250" t="s">
        <v>123</v>
      </c>
      <c r="E15" s="233">
        <v>0</v>
      </c>
      <c r="F15" s="234">
        <v>0</v>
      </c>
      <c r="G15" s="234">
        <v>968</v>
      </c>
      <c r="H15" s="234">
        <v>271</v>
      </c>
      <c r="I15" s="260">
        <f t="shared" si="0"/>
        <v>1239</v>
      </c>
      <c r="L15" s="477"/>
      <c r="M15" s="250" t="s">
        <v>123</v>
      </c>
      <c r="N15" s="258">
        <v>0</v>
      </c>
      <c r="O15" s="259">
        <v>0</v>
      </c>
      <c r="P15" s="259">
        <v>0</v>
      </c>
      <c r="Q15" s="259">
        <v>0</v>
      </c>
      <c r="R15" s="260">
        <f t="shared" si="1"/>
        <v>0</v>
      </c>
    </row>
    <row r="16" spans="3:18" ht="15.75" thickBot="1" x14ac:dyDescent="0.3">
      <c r="C16" s="479"/>
      <c r="D16" s="253" t="s">
        <v>12</v>
      </c>
      <c r="E16" s="261">
        <v>0</v>
      </c>
      <c r="F16" s="262">
        <v>0</v>
      </c>
      <c r="G16" s="262">
        <v>0</v>
      </c>
      <c r="H16" s="262"/>
      <c r="I16" s="263">
        <f t="shared" si="0"/>
        <v>0</v>
      </c>
      <c r="L16" s="479"/>
      <c r="M16" s="253" t="s">
        <v>12</v>
      </c>
      <c r="N16" s="261">
        <v>78</v>
      </c>
      <c r="O16" s="262">
        <v>0</v>
      </c>
      <c r="P16" s="262">
        <v>0</v>
      </c>
      <c r="Q16" s="262">
        <v>0</v>
      </c>
      <c r="R16" s="263">
        <f t="shared" si="1"/>
        <v>78</v>
      </c>
    </row>
    <row r="17" spans="3:18" ht="15.75" thickBot="1" x14ac:dyDescent="0.3">
      <c r="C17" s="37" t="s">
        <v>4</v>
      </c>
      <c r="D17" s="229"/>
      <c r="E17" s="240">
        <f>SUM(E10:E16)</f>
        <v>480</v>
      </c>
      <c r="F17" s="241">
        <f t="shared" ref="F17:H17" si="2">SUM(F10:F16)</f>
        <v>8096</v>
      </c>
      <c r="G17" s="241">
        <f t="shared" si="2"/>
        <v>17240</v>
      </c>
      <c r="H17" s="241">
        <f t="shared" si="2"/>
        <v>31367</v>
      </c>
      <c r="I17" s="242">
        <f>SUM(I10:I16)</f>
        <v>57183</v>
      </c>
      <c r="L17" s="37" t="s">
        <v>4</v>
      </c>
      <c r="M17" s="229"/>
      <c r="N17" s="240">
        <f>SUM(N10:N16)</f>
        <v>12359</v>
      </c>
      <c r="O17" s="241">
        <f t="shared" ref="O17:Q17" si="3">SUM(O10:O16)</f>
        <v>0</v>
      </c>
      <c r="P17" s="241">
        <f t="shared" si="3"/>
        <v>0</v>
      </c>
      <c r="Q17" s="241">
        <f t="shared" si="3"/>
        <v>0</v>
      </c>
      <c r="R17" s="242">
        <f>SUM(R10:R16)</f>
        <v>12359</v>
      </c>
    </row>
    <row r="19" spans="3:18" ht="28.5" customHeight="1" x14ac:dyDescent="0.25">
      <c r="C19" s="473" t="s">
        <v>120</v>
      </c>
      <c r="D19" s="473"/>
      <c r="E19" s="473"/>
      <c r="F19" s="473"/>
      <c r="G19" s="473"/>
      <c r="H19" s="473"/>
      <c r="I19" s="473"/>
    </row>
    <row r="20" spans="3:18" ht="15.75" thickBot="1" x14ac:dyDescent="0.3"/>
    <row r="21" spans="3:18" ht="15.75" customHeight="1" thickBot="1" x14ac:dyDescent="0.3">
      <c r="C21" s="466" t="s">
        <v>13</v>
      </c>
      <c r="D21" s="467" t="s">
        <v>0</v>
      </c>
      <c r="E21" s="454" t="s">
        <v>114</v>
      </c>
      <c r="F21" s="455"/>
      <c r="G21" s="455"/>
      <c r="H21" s="455"/>
      <c r="I21" s="456"/>
    </row>
    <row r="22" spans="3:18" ht="19.5" customHeight="1" thickBot="1" x14ac:dyDescent="0.3">
      <c r="C22" s="474"/>
      <c r="D22" s="475"/>
      <c r="E22" s="230" t="s">
        <v>115</v>
      </c>
      <c r="F22" s="223" t="s">
        <v>116</v>
      </c>
      <c r="G22" s="227" t="s">
        <v>117</v>
      </c>
      <c r="H22" s="227" t="s">
        <v>118</v>
      </c>
      <c r="I22" s="228" t="s">
        <v>4</v>
      </c>
    </row>
    <row r="23" spans="3:18" ht="15.75" customHeight="1" x14ac:dyDescent="0.25">
      <c r="C23" s="244" t="s">
        <v>14</v>
      </c>
      <c r="D23" s="245" t="s">
        <v>21</v>
      </c>
      <c r="E23" s="231">
        <v>1</v>
      </c>
      <c r="F23" s="231">
        <v>0</v>
      </c>
      <c r="G23" s="231">
        <v>6</v>
      </c>
      <c r="H23" s="231">
        <v>2</v>
      </c>
      <c r="I23" s="232">
        <f>SUM(E23:H23)</f>
        <v>9</v>
      </c>
      <c r="L23" s="473" t="s">
        <v>251</v>
      </c>
      <c r="M23" s="473"/>
      <c r="N23" s="473"/>
      <c r="O23" s="473"/>
      <c r="P23" s="473"/>
      <c r="Q23" s="473"/>
      <c r="R23" s="473"/>
    </row>
    <row r="24" spans="3:18" ht="15.75" thickBot="1" x14ac:dyDescent="0.3">
      <c r="C24" s="480" t="s">
        <v>15</v>
      </c>
      <c r="D24" s="239" t="s">
        <v>2</v>
      </c>
      <c r="E24" s="243">
        <v>2</v>
      </c>
      <c r="F24" s="243">
        <v>8</v>
      </c>
      <c r="G24" s="243">
        <v>33</v>
      </c>
      <c r="H24" s="243">
        <v>31</v>
      </c>
      <c r="I24" s="246">
        <f t="shared" ref="I24:I29" si="4">SUM(E24:H24)</f>
        <v>74</v>
      </c>
      <c r="L24" s="483"/>
      <c r="M24" s="483"/>
      <c r="N24" s="483"/>
      <c r="O24" s="483"/>
      <c r="P24" s="483"/>
      <c r="Q24" s="483"/>
      <c r="R24" s="483"/>
    </row>
    <row r="25" spans="3:18" ht="48" thickBot="1" x14ac:dyDescent="0.3">
      <c r="C25" s="480"/>
      <c r="D25" s="248" t="s">
        <v>121</v>
      </c>
      <c r="E25" s="243">
        <v>1</v>
      </c>
      <c r="F25" s="243">
        <v>8</v>
      </c>
      <c r="G25" s="243">
        <v>8</v>
      </c>
      <c r="H25" s="243">
        <v>15</v>
      </c>
      <c r="I25" s="246">
        <f t="shared" si="4"/>
        <v>32</v>
      </c>
      <c r="L25" s="466" t="s">
        <v>13</v>
      </c>
      <c r="M25" s="467" t="s">
        <v>0</v>
      </c>
      <c r="N25" s="454" t="s">
        <v>114</v>
      </c>
      <c r="O25" s="455"/>
      <c r="P25" s="455"/>
      <c r="Q25" s="455"/>
      <c r="R25" s="456"/>
    </row>
    <row r="26" spans="3:18" ht="30.75" thickBot="1" x14ac:dyDescent="0.3">
      <c r="C26" s="480"/>
      <c r="D26" s="239" t="s">
        <v>122</v>
      </c>
      <c r="E26" s="243">
        <v>0</v>
      </c>
      <c r="F26" s="243">
        <v>0</v>
      </c>
      <c r="G26" s="243">
        <v>1</v>
      </c>
      <c r="H26" s="243">
        <v>1</v>
      </c>
      <c r="I26" s="246">
        <f t="shared" si="4"/>
        <v>2</v>
      </c>
      <c r="L26" s="463"/>
      <c r="M26" s="482"/>
      <c r="N26" s="230" t="s">
        <v>115</v>
      </c>
      <c r="O26" s="223" t="s">
        <v>116</v>
      </c>
      <c r="P26" s="227" t="s">
        <v>117</v>
      </c>
      <c r="Q26" s="227" t="s">
        <v>118</v>
      </c>
      <c r="R26" s="228" t="s">
        <v>4</v>
      </c>
    </row>
    <row r="27" spans="3:18" ht="15.75" thickBot="1" x14ac:dyDescent="0.3">
      <c r="C27" s="480" t="s">
        <v>17</v>
      </c>
      <c r="D27" s="239" t="s">
        <v>34</v>
      </c>
      <c r="E27" s="234">
        <v>1</v>
      </c>
      <c r="F27" s="234">
        <v>0</v>
      </c>
      <c r="G27" s="259">
        <v>2</v>
      </c>
      <c r="H27" s="234">
        <v>3</v>
      </c>
      <c r="I27" s="246">
        <f t="shared" si="4"/>
        <v>6</v>
      </c>
      <c r="L27" s="20" t="s">
        <v>14</v>
      </c>
      <c r="M27" s="291" t="s">
        <v>21</v>
      </c>
      <c r="N27" s="292">
        <v>95</v>
      </c>
      <c r="O27" s="231"/>
      <c r="P27" s="231"/>
      <c r="Q27" s="231"/>
      <c r="R27" s="232">
        <f>SUM(N27:Q27)</f>
        <v>95</v>
      </c>
    </row>
    <row r="28" spans="3:18" ht="48" thickBot="1" x14ac:dyDescent="0.3">
      <c r="C28" s="480"/>
      <c r="D28" s="239" t="s">
        <v>123</v>
      </c>
      <c r="E28" s="234">
        <v>0</v>
      </c>
      <c r="F28" s="234">
        <v>0</v>
      </c>
      <c r="G28" s="259">
        <v>10</v>
      </c>
      <c r="H28" s="234">
        <v>6</v>
      </c>
      <c r="I28" s="246">
        <f t="shared" si="4"/>
        <v>16</v>
      </c>
      <c r="L28" s="20" t="s">
        <v>15</v>
      </c>
      <c r="M28" s="291" t="s">
        <v>22</v>
      </c>
      <c r="N28" s="258">
        <v>5089</v>
      </c>
      <c r="O28" s="259"/>
      <c r="P28" s="259"/>
      <c r="Q28" s="259"/>
      <c r="R28" s="260">
        <f>SUM(N28:Q28)</f>
        <v>5089</v>
      </c>
    </row>
    <row r="29" spans="3:18" ht="15.75" thickBot="1" x14ac:dyDescent="0.3">
      <c r="C29" s="481"/>
      <c r="D29" s="247" t="s">
        <v>12</v>
      </c>
      <c r="E29" s="235">
        <v>0</v>
      </c>
      <c r="F29" s="235">
        <v>0</v>
      </c>
      <c r="G29" s="235">
        <v>0</v>
      </c>
      <c r="H29" s="235">
        <v>0</v>
      </c>
      <c r="I29" s="254">
        <f t="shared" si="4"/>
        <v>0</v>
      </c>
      <c r="L29" s="17" t="s">
        <v>17</v>
      </c>
      <c r="M29" s="291" t="s">
        <v>232</v>
      </c>
      <c r="N29" s="293">
        <v>140</v>
      </c>
      <c r="O29" s="235"/>
      <c r="P29" s="235"/>
      <c r="Q29" s="235"/>
      <c r="R29" s="263">
        <f>SUM(N29:Q29)</f>
        <v>140</v>
      </c>
    </row>
    <row r="30" spans="3:18" ht="15.75" thickBot="1" x14ac:dyDescent="0.3">
      <c r="C30" s="37" t="s">
        <v>4</v>
      </c>
      <c r="D30" s="229"/>
      <c r="E30" s="240">
        <f>SUM(E23:E29)</f>
        <v>5</v>
      </c>
      <c r="F30" s="241">
        <f>SUM(F23:F29)</f>
        <v>16</v>
      </c>
      <c r="G30" s="241">
        <f>SUM(G23:G29)</f>
        <v>60</v>
      </c>
      <c r="H30" s="241">
        <f>SUM(H23:H29)</f>
        <v>58</v>
      </c>
      <c r="I30" s="242">
        <f>SUM(I23:I29)</f>
        <v>139</v>
      </c>
      <c r="L30" s="37" t="s">
        <v>4</v>
      </c>
      <c r="M30" s="229"/>
      <c r="N30" s="294">
        <f>SUM(N27:N29)</f>
        <v>5324</v>
      </c>
      <c r="O30" s="295">
        <f>SUM(O27:O29)</f>
        <v>0</v>
      </c>
      <c r="P30" s="295">
        <f>SUM(P27:P29)</f>
        <v>0</v>
      </c>
      <c r="Q30" s="295">
        <f>SUM(Q27:Q29)</f>
        <v>0</v>
      </c>
      <c r="R30" s="296">
        <f>SUM(R27:R29)</f>
        <v>5324</v>
      </c>
    </row>
  </sheetData>
  <mergeCells count="22">
    <mergeCell ref="L25:L26"/>
    <mergeCell ref="M25:M26"/>
    <mergeCell ref="N25:R25"/>
    <mergeCell ref="E8:I8"/>
    <mergeCell ref="L14:L16"/>
    <mergeCell ref="L23:R24"/>
    <mergeCell ref="C14:C16"/>
    <mergeCell ref="C11:C13"/>
    <mergeCell ref="C6:I6"/>
    <mergeCell ref="C27:C29"/>
    <mergeCell ref="C24:C26"/>
    <mergeCell ref="C8:C9"/>
    <mergeCell ref="D8:D9"/>
    <mergeCell ref="C19:I19"/>
    <mergeCell ref="C21:C22"/>
    <mergeCell ref="D21:D22"/>
    <mergeCell ref="E21:I21"/>
    <mergeCell ref="L6:R6"/>
    <mergeCell ref="L8:L9"/>
    <mergeCell ref="M8:M9"/>
    <mergeCell ref="N8:R8"/>
    <mergeCell ref="L11:L13"/>
  </mergeCells>
  <pageMargins left="0.7" right="0.7" top="0.75" bottom="0.75" header="0.3" footer="0.3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U33"/>
  <sheetViews>
    <sheetView topLeftCell="B22" zoomScale="110" zoomScaleNormal="110" workbookViewId="0">
      <selection activeCell="L30" sqref="L30"/>
    </sheetView>
  </sheetViews>
  <sheetFormatPr baseColWidth="10" defaultRowHeight="15" x14ac:dyDescent="0.25"/>
  <cols>
    <col min="3" max="3" width="16.7109375" customWidth="1"/>
    <col min="4" max="4" width="9.85546875" customWidth="1"/>
    <col min="5" max="5" width="9.5703125" customWidth="1"/>
    <col min="6" max="7" width="9.7109375" customWidth="1"/>
    <col min="8" max="8" width="9.85546875" customWidth="1"/>
    <col min="9" max="9" width="10.140625" customWidth="1"/>
    <col min="10" max="10" width="9.28515625" customWidth="1"/>
    <col min="11" max="11" width="9" customWidth="1"/>
    <col min="12" max="12" width="14.28515625" customWidth="1"/>
  </cols>
  <sheetData>
    <row r="4" spans="3:21" ht="15.75" x14ac:dyDescent="0.25">
      <c r="C4" s="487" t="s">
        <v>43</v>
      </c>
      <c r="D4" s="487"/>
      <c r="E4" s="487"/>
      <c r="F4" s="487"/>
      <c r="G4" s="487"/>
      <c r="H4" s="487"/>
      <c r="I4" s="487"/>
      <c r="J4" s="487"/>
      <c r="K4" s="487"/>
    </row>
    <row r="5" spans="3:21" ht="18.75" x14ac:dyDescent="0.25">
      <c r="C5" s="485" t="s">
        <v>23</v>
      </c>
      <c r="D5" s="485"/>
      <c r="E5" s="485"/>
      <c r="F5" s="485"/>
      <c r="G5" s="485"/>
      <c r="H5" s="485"/>
      <c r="I5" s="485"/>
      <c r="J5" s="485"/>
      <c r="K5" s="485"/>
    </row>
    <row r="6" spans="3:21" ht="15.75" thickBot="1" x14ac:dyDescent="0.3">
      <c r="C6" s="486" t="s">
        <v>244</v>
      </c>
      <c r="D6" s="486"/>
      <c r="E6" s="486"/>
      <c r="F6" s="486"/>
      <c r="G6" s="486"/>
      <c r="H6" s="486"/>
      <c r="I6" s="486"/>
      <c r="J6" s="486"/>
      <c r="K6" s="486"/>
    </row>
    <row r="7" spans="3:21" ht="15" customHeight="1" thickBot="1" x14ac:dyDescent="0.3">
      <c r="C7" s="488" t="s">
        <v>42</v>
      </c>
      <c r="D7" s="497" t="s">
        <v>41</v>
      </c>
      <c r="E7" s="498"/>
      <c r="F7" s="498"/>
      <c r="G7" s="498"/>
      <c r="H7" s="498"/>
      <c r="I7" s="499"/>
      <c r="J7" s="491" t="s">
        <v>40</v>
      </c>
      <c r="K7" s="492"/>
      <c r="L7" s="484"/>
      <c r="N7" s="80"/>
      <c r="O7" s="80"/>
      <c r="P7" s="80"/>
      <c r="Q7" s="80"/>
      <c r="R7" s="81"/>
      <c r="S7" s="80"/>
      <c r="T7" s="80"/>
      <c r="U7" s="80"/>
    </row>
    <row r="8" spans="3:21" ht="15" customHeight="1" x14ac:dyDescent="0.25">
      <c r="C8" s="489"/>
      <c r="D8" s="500" t="s">
        <v>17</v>
      </c>
      <c r="E8" s="501"/>
      <c r="F8" s="504" t="s">
        <v>15</v>
      </c>
      <c r="G8" s="505"/>
      <c r="H8" s="506" t="s">
        <v>24</v>
      </c>
      <c r="I8" s="507"/>
      <c r="J8" s="493"/>
      <c r="K8" s="494"/>
      <c r="L8" s="484"/>
      <c r="N8" s="81"/>
      <c r="O8" s="81"/>
      <c r="P8" s="81"/>
      <c r="Q8" s="81"/>
      <c r="R8" s="81"/>
      <c r="S8" s="81"/>
      <c r="T8" s="81"/>
      <c r="U8" s="81"/>
    </row>
    <row r="9" spans="3:21" ht="15.75" thickBot="1" x14ac:dyDescent="0.3">
      <c r="C9" s="489"/>
      <c r="D9" s="502"/>
      <c r="E9" s="503"/>
      <c r="F9" s="510" t="s">
        <v>2</v>
      </c>
      <c r="G9" s="511"/>
      <c r="H9" s="508"/>
      <c r="I9" s="509"/>
      <c r="J9" s="495"/>
      <c r="K9" s="496"/>
      <c r="L9" s="484"/>
      <c r="N9" s="81"/>
      <c r="O9" s="81"/>
      <c r="P9" s="81"/>
      <c r="Q9" s="81"/>
      <c r="R9" s="81"/>
      <c r="S9" s="81"/>
      <c r="T9" s="81"/>
      <c r="U9" s="81"/>
    </row>
    <row r="10" spans="3:21" ht="15.75" thickBot="1" x14ac:dyDescent="0.3">
      <c r="C10" s="490"/>
      <c r="D10" s="23" t="s">
        <v>25</v>
      </c>
      <c r="E10" s="23" t="s">
        <v>26</v>
      </c>
      <c r="F10" s="24" t="s">
        <v>25</v>
      </c>
      <c r="G10" s="25" t="s">
        <v>26</v>
      </c>
      <c r="H10" s="26" t="s">
        <v>25</v>
      </c>
      <c r="I10" s="26" t="s">
        <v>26</v>
      </c>
      <c r="J10" s="27" t="s">
        <v>25</v>
      </c>
      <c r="K10" s="27" t="s">
        <v>26</v>
      </c>
      <c r="N10" s="81"/>
      <c r="O10" s="81"/>
      <c r="P10" s="81"/>
      <c r="Q10" s="81"/>
      <c r="R10" s="81"/>
      <c r="S10" s="81"/>
      <c r="T10" s="81"/>
      <c r="U10" s="81"/>
    </row>
    <row r="11" spans="3:21" ht="15.75" thickBot="1" x14ac:dyDescent="0.3">
      <c r="C11" s="83" t="s">
        <v>9</v>
      </c>
      <c r="D11" s="28"/>
      <c r="E11" s="28"/>
      <c r="F11" s="108"/>
      <c r="G11" s="109"/>
      <c r="H11" s="113"/>
      <c r="I11" s="113"/>
      <c r="J11" s="27"/>
      <c r="K11" s="27"/>
      <c r="N11" s="81"/>
      <c r="O11" s="81"/>
      <c r="P11" s="81"/>
      <c r="Q11" s="81"/>
      <c r="R11" s="81"/>
      <c r="S11" s="81"/>
      <c r="T11" s="81"/>
      <c r="U11" s="81"/>
    </row>
    <row r="12" spans="3:21" ht="36.75" customHeight="1" thickBot="1" x14ac:dyDescent="0.3">
      <c r="C12" s="448" t="s">
        <v>160</v>
      </c>
      <c r="D12" s="29"/>
      <c r="E12" s="29"/>
      <c r="F12" s="110">
        <v>1</v>
      </c>
      <c r="G12" s="111">
        <v>300</v>
      </c>
      <c r="H12" s="114"/>
      <c r="I12" s="114"/>
      <c r="J12" s="27">
        <f t="shared" ref="J12:K15" si="0">+F12</f>
        <v>1</v>
      </c>
      <c r="K12" s="27">
        <f t="shared" si="0"/>
        <v>300</v>
      </c>
      <c r="N12" s="81"/>
      <c r="O12" s="74"/>
      <c r="P12" s="81"/>
      <c r="Q12" s="81"/>
      <c r="R12" s="81"/>
      <c r="S12" s="81"/>
      <c r="T12" s="81"/>
      <c r="U12" s="81"/>
    </row>
    <row r="13" spans="3:21" ht="39.75" customHeight="1" thickBot="1" x14ac:dyDescent="0.3">
      <c r="C13" s="448" t="s">
        <v>161</v>
      </c>
      <c r="D13" s="327"/>
      <c r="E13" s="300"/>
      <c r="F13" s="110">
        <v>1</v>
      </c>
      <c r="G13" s="111">
        <v>80</v>
      </c>
      <c r="H13" s="114"/>
      <c r="I13" s="114"/>
      <c r="J13" s="27">
        <f t="shared" si="0"/>
        <v>1</v>
      </c>
      <c r="K13" s="27">
        <f t="shared" si="0"/>
        <v>80</v>
      </c>
      <c r="N13" s="81"/>
      <c r="O13" s="81"/>
      <c r="P13" s="81"/>
      <c r="Q13" s="81"/>
      <c r="R13" s="81"/>
      <c r="S13" s="81"/>
      <c r="T13" s="81"/>
      <c r="U13" s="81"/>
    </row>
    <row r="14" spans="3:21" ht="46.5" customHeight="1" thickBot="1" x14ac:dyDescent="0.3">
      <c r="C14" s="448" t="s">
        <v>163</v>
      </c>
      <c r="D14" s="29"/>
      <c r="E14" s="29"/>
      <c r="F14" s="110">
        <v>1</v>
      </c>
      <c r="G14" s="111">
        <v>4500</v>
      </c>
      <c r="H14" s="114"/>
      <c r="I14" s="114"/>
      <c r="J14" s="27">
        <f t="shared" si="0"/>
        <v>1</v>
      </c>
      <c r="K14" s="27">
        <f t="shared" si="0"/>
        <v>4500</v>
      </c>
      <c r="N14" s="81"/>
      <c r="O14" s="81"/>
      <c r="P14" s="81"/>
      <c r="Q14" s="81"/>
      <c r="R14" s="81"/>
      <c r="S14" s="81"/>
      <c r="T14" s="81"/>
      <c r="U14" s="81"/>
    </row>
    <row r="15" spans="3:21" ht="60.75" thickBot="1" x14ac:dyDescent="0.3">
      <c r="C15" s="84" t="s">
        <v>155</v>
      </c>
      <c r="D15" s="29"/>
      <c r="E15" s="29"/>
      <c r="F15" s="110">
        <v>1</v>
      </c>
      <c r="G15" s="111">
        <v>5769</v>
      </c>
      <c r="H15" s="114"/>
      <c r="I15" s="114"/>
      <c r="J15" s="27">
        <f t="shared" si="0"/>
        <v>1</v>
      </c>
      <c r="K15" s="27">
        <f t="shared" si="0"/>
        <v>5769</v>
      </c>
      <c r="N15" s="81"/>
      <c r="O15" s="81"/>
      <c r="P15" s="81"/>
      <c r="Q15" s="81"/>
      <c r="R15" s="81"/>
      <c r="S15" s="81"/>
      <c r="T15" s="81"/>
      <c r="U15" s="81"/>
    </row>
    <row r="16" spans="3:21" ht="42" customHeight="1" thickBot="1" x14ac:dyDescent="0.3">
      <c r="C16" s="315" t="s">
        <v>239</v>
      </c>
      <c r="D16" s="320"/>
      <c r="E16" s="320"/>
      <c r="F16" s="112"/>
      <c r="G16" s="321"/>
      <c r="H16" s="316">
        <v>1</v>
      </c>
      <c r="I16" s="322">
        <v>36</v>
      </c>
      <c r="J16" s="27">
        <f t="shared" ref="J16:K22" si="1">+H16</f>
        <v>1</v>
      </c>
      <c r="K16" s="27">
        <f t="shared" si="1"/>
        <v>36</v>
      </c>
      <c r="M16" s="314"/>
      <c r="N16" s="81"/>
      <c r="O16" s="81"/>
      <c r="P16" s="81"/>
      <c r="Q16" s="81"/>
      <c r="R16" s="81"/>
      <c r="S16" s="81"/>
      <c r="T16" s="81"/>
      <c r="U16" s="81"/>
    </row>
    <row r="17" spans="3:21" ht="24.75" thickBot="1" x14ac:dyDescent="0.3">
      <c r="C17" s="85" t="s">
        <v>240</v>
      </c>
      <c r="D17" s="302"/>
      <c r="E17" s="300"/>
      <c r="F17" s="323"/>
      <c r="G17" s="301"/>
      <c r="H17" s="115">
        <v>1</v>
      </c>
      <c r="I17" s="115">
        <v>80</v>
      </c>
      <c r="J17" s="27">
        <f t="shared" si="1"/>
        <v>1</v>
      </c>
      <c r="K17" s="27">
        <f t="shared" si="1"/>
        <v>80</v>
      </c>
      <c r="N17" s="81"/>
      <c r="O17" s="81"/>
      <c r="P17" s="81"/>
      <c r="Q17" s="81"/>
      <c r="R17" s="81"/>
      <c r="S17" s="81"/>
      <c r="T17" s="81"/>
      <c r="U17" s="81"/>
    </row>
    <row r="18" spans="3:21" ht="40.5" customHeight="1" thickBot="1" x14ac:dyDescent="0.3">
      <c r="C18" s="85" t="s">
        <v>167</v>
      </c>
      <c r="D18" s="302"/>
      <c r="E18" s="300"/>
      <c r="F18" s="301"/>
      <c r="G18" s="301"/>
      <c r="H18" s="115">
        <v>1</v>
      </c>
      <c r="I18" s="115">
        <v>250</v>
      </c>
      <c r="J18" s="27">
        <f t="shared" si="1"/>
        <v>1</v>
      </c>
      <c r="K18" s="27">
        <f t="shared" si="1"/>
        <v>250</v>
      </c>
      <c r="M18" s="369"/>
      <c r="N18" s="81"/>
      <c r="O18" s="81"/>
      <c r="P18" s="81"/>
      <c r="Q18" s="81"/>
      <c r="R18" s="81"/>
      <c r="S18" s="81"/>
      <c r="T18" s="81"/>
      <c r="U18" s="81"/>
    </row>
    <row r="19" spans="3:21" ht="37.5" thickBot="1" x14ac:dyDescent="0.3">
      <c r="C19" s="324" t="s">
        <v>171</v>
      </c>
      <c r="D19" s="28"/>
      <c r="E19" s="320"/>
      <c r="F19" s="112"/>
      <c r="G19" s="109"/>
      <c r="H19" s="113">
        <v>1</v>
      </c>
      <c r="I19" s="113">
        <v>100</v>
      </c>
      <c r="J19" s="27">
        <f t="shared" si="1"/>
        <v>1</v>
      </c>
      <c r="K19" s="27">
        <f t="shared" si="1"/>
        <v>100</v>
      </c>
      <c r="N19" s="81"/>
      <c r="O19" s="81"/>
      <c r="P19" s="81"/>
      <c r="Q19" s="81"/>
      <c r="R19" s="81"/>
      <c r="S19" s="81"/>
      <c r="T19" s="81"/>
      <c r="U19" s="81"/>
    </row>
    <row r="20" spans="3:21" ht="73.5" thickBot="1" x14ac:dyDescent="0.3">
      <c r="C20" s="324" t="s">
        <v>241</v>
      </c>
      <c r="D20" s="328"/>
      <c r="E20" s="300"/>
      <c r="F20" s="301"/>
      <c r="G20" s="109"/>
      <c r="H20" s="113">
        <v>1</v>
      </c>
      <c r="I20" s="113">
        <v>750</v>
      </c>
      <c r="J20" s="27">
        <f t="shared" si="1"/>
        <v>1</v>
      </c>
      <c r="K20" s="27">
        <f t="shared" si="1"/>
        <v>750</v>
      </c>
      <c r="N20" s="81"/>
      <c r="O20" s="81"/>
      <c r="P20" s="81"/>
      <c r="Q20" s="81"/>
      <c r="R20" s="81"/>
      <c r="S20" s="81"/>
      <c r="T20" s="81"/>
      <c r="U20" s="81"/>
    </row>
    <row r="21" spans="3:21" ht="61.5" thickBot="1" x14ac:dyDescent="0.3">
      <c r="C21" s="87" t="s">
        <v>242</v>
      </c>
      <c r="D21" s="28"/>
      <c r="E21" s="328"/>
      <c r="F21" s="301"/>
      <c r="G21" s="109"/>
      <c r="H21" s="113">
        <v>1</v>
      </c>
      <c r="I21" s="113">
        <v>100</v>
      </c>
      <c r="J21" s="27">
        <f t="shared" si="1"/>
        <v>1</v>
      </c>
      <c r="K21" s="27">
        <f t="shared" si="1"/>
        <v>100</v>
      </c>
      <c r="N21" s="81"/>
      <c r="O21" s="81"/>
      <c r="P21" s="81"/>
      <c r="Q21" s="81"/>
      <c r="R21" s="81"/>
      <c r="S21" s="81"/>
      <c r="T21" s="81"/>
      <c r="U21" s="81"/>
    </row>
    <row r="22" spans="3:21" ht="61.5" thickBot="1" x14ac:dyDescent="0.3">
      <c r="C22" s="87" t="s">
        <v>243</v>
      </c>
      <c r="D22" s="28"/>
      <c r="E22" s="328"/>
      <c r="F22" s="301"/>
      <c r="G22" s="109"/>
      <c r="H22" s="113">
        <v>1</v>
      </c>
      <c r="I22" s="113">
        <v>150</v>
      </c>
      <c r="J22" s="27">
        <f t="shared" si="1"/>
        <v>1</v>
      </c>
      <c r="K22" s="27">
        <f t="shared" si="1"/>
        <v>150</v>
      </c>
      <c r="N22" s="81"/>
      <c r="O22" s="81"/>
      <c r="P22" s="81"/>
      <c r="Q22" s="81"/>
      <c r="R22" s="81"/>
      <c r="S22" s="81"/>
      <c r="T22" s="81"/>
      <c r="U22" s="81"/>
    </row>
    <row r="23" spans="3:21" ht="35.25" customHeight="1" thickBot="1" x14ac:dyDescent="0.3">
      <c r="C23" s="87" t="s">
        <v>223</v>
      </c>
      <c r="D23" s="28">
        <v>3</v>
      </c>
      <c r="E23" s="328">
        <v>78</v>
      </c>
      <c r="F23" s="301"/>
      <c r="G23" s="109"/>
      <c r="H23" s="113"/>
      <c r="I23" s="113"/>
      <c r="J23" s="27">
        <f>+D23</f>
        <v>3</v>
      </c>
      <c r="K23" s="27">
        <f>+E23</f>
        <v>78</v>
      </c>
      <c r="N23" s="81"/>
      <c r="O23" s="81"/>
      <c r="P23" s="81"/>
      <c r="Q23" s="81"/>
      <c r="R23" s="81"/>
      <c r="S23" s="81"/>
      <c r="T23" s="81"/>
      <c r="U23" s="81"/>
    </row>
    <row r="24" spans="3:21" ht="36.75" thickBot="1" x14ac:dyDescent="0.3">
      <c r="C24" s="86" t="s">
        <v>27</v>
      </c>
      <c r="D24" s="23">
        <f t="shared" ref="D24:K24" si="2">SUM(D11:D23)</f>
        <v>3</v>
      </c>
      <c r="E24" s="23">
        <f t="shared" si="2"/>
        <v>78</v>
      </c>
      <c r="F24" s="25">
        <f t="shared" si="2"/>
        <v>4</v>
      </c>
      <c r="G24" s="25">
        <f t="shared" si="2"/>
        <v>10649</v>
      </c>
      <c r="H24" s="26">
        <f t="shared" si="2"/>
        <v>7</v>
      </c>
      <c r="I24" s="26">
        <f t="shared" si="2"/>
        <v>1466</v>
      </c>
      <c r="J24" s="27">
        <f t="shared" si="2"/>
        <v>14</v>
      </c>
      <c r="K24" s="27">
        <f t="shared" si="2"/>
        <v>12193</v>
      </c>
      <c r="N24" s="81"/>
      <c r="O24" s="81"/>
      <c r="P24" s="81"/>
      <c r="Q24" s="81"/>
      <c r="R24" s="81"/>
      <c r="S24" s="81"/>
      <c r="T24" s="81"/>
      <c r="U24" s="81"/>
    </row>
    <row r="25" spans="3:21" x14ac:dyDescent="0.25">
      <c r="C25" s="30"/>
      <c r="N25" s="81"/>
      <c r="O25" s="81"/>
      <c r="P25" s="81"/>
      <c r="Q25" s="81"/>
      <c r="R25" s="81"/>
      <c r="S25" s="81"/>
      <c r="T25" s="81"/>
      <c r="U25" s="81"/>
    </row>
    <row r="26" spans="3:21" x14ac:dyDescent="0.25">
      <c r="N26" s="81"/>
      <c r="O26" s="81"/>
      <c r="P26" s="81"/>
      <c r="Q26" s="81"/>
      <c r="R26" s="81"/>
      <c r="S26" s="81"/>
      <c r="T26" s="81"/>
      <c r="U26" s="81"/>
    </row>
    <row r="27" spans="3:21" x14ac:dyDescent="0.25">
      <c r="C27" s="22"/>
      <c r="N27" s="81"/>
      <c r="O27" s="81"/>
      <c r="P27" s="81"/>
      <c r="Q27" s="81"/>
      <c r="R27" s="81"/>
      <c r="S27" s="82"/>
      <c r="T27" s="82"/>
      <c r="U27" s="81"/>
    </row>
    <row r="28" spans="3:21" x14ac:dyDescent="0.25">
      <c r="C28" s="22"/>
      <c r="N28" s="81"/>
      <c r="O28" s="81"/>
      <c r="P28" s="81"/>
      <c r="Q28" s="81"/>
      <c r="R28" s="81"/>
      <c r="S28" s="81"/>
      <c r="T28" s="81"/>
      <c r="U28" s="81"/>
    </row>
    <row r="29" spans="3:21" ht="23.25" x14ac:dyDescent="0.25">
      <c r="C29" s="31"/>
      <c r="G29" s="74"/>
      <c r="N29" s="81"/>
      <c r="O29" s="81"/>
      <c r="P29" s="81"/>
      <c r="Q29" s="81"/>
      <c r="R29" s="81"/>
      <c r="S29" s="81"/>
      <c r="T29" s="81"/>
      <c r="U29" s="81"/>
    </row>
    <row r="30" spans="3:21" x14ac:dyDescent="0.25">
      <c r="C30" s="4"/>
      <c r="G30" s="74"/>
      <c r="N30" s="81"/>
      <c r="O30" s="81"/>
      <c r="P30" s="81"/>
      <c r="Q30" s="81"/>
      <c r="R30" s="81"/>
      <c r="S30" s="81"/>
      <c r="T30" s="81"/>
      <c r="U30" s="81"/>
    </row>
    <row r="31" spans="3:21" x14ac:dyDescent="0.25">
      <c r="N31" s="81"/>
      <c r="O31" s="81"/>
      <c r="P31" s="81"/>
      <c r="Q31" s="81"/>
      <c r="R31" s="81"/>
      <c r="S31" s="81"/>
      <c r="T31" s="81"/>
      <c r="U31" s="81"/>
    </row>
    <row r="32" spans="3:21" x14ac:dyDescent="0.25">
      <c r="N32" s="82"/>
      <c r="O32" s="82"/>
      <c r="P32" s="81"/>
      <c r="Q32" s="81"/>
      <c r="R32" s="81"/>
      <c r="S32" s="81"/>
      <c r="T32" s="81"/>
      <c r="U32" s="81"/>
    </row>
    <row r="33" spans="14:21" x14ac:dyDescent="0.25">
      <c r="N33" s="81"/>
      <c r="O33" s="81"/>
      <c r="P33" s="81"/>
      <c r="Q33" s="81"/>
      <c r="R33" s="81"/>
      <c r="S33" s="81"/>
      <c r="T33" s="81"/>
      <c r="U33" s="81"/>
    </row>
  </sheetData>
  <mergeCells count="11">
    <mergeCell ref="L7:L9"/>
    <mergeCell ref="C5:K5"/>
    <mergeCell ref="C6:K6"/>
    <mergeCell ref="C4:K4"/>
    <mergeCell ref="C7:C10"/>
    <mergeCell ref="J7:K9"/>
    <mergeCell ref="D7:I7"/>
    <mergeCell ref="D8:E9"/>
    <mergeCell ref="F8:G8"/>
    <mergeCell ref="H8:I9"/>
    <mergeCell ref="F9:G9"/>
  </mergeCells>
  <printOptions horizontalCentered="1" verticalCentered="1"/>
  <pageMargins left="0.70866141732283472" right="0.70866141732283472" top="0" bottom="0" header="0.31496062992125984" footer="0.31496062992125984"/>
  <pageSetup paperSize="5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77"/>
  <sheetViews>
    <sheetView topLeftCell="A22" zoomScale="80" zoomScaleNormal="80" workbookViewId="0">
      <selection activeCell="I6" sqref="I6"/>
    </sheetView>
  </sheetViews>
  <sheetFormatPr baseColWidth="10" defaultRowHeight="28.5" customHeight="1" x14ac:dyDescent="0.25"/>
  <cols>
    <col min="4" max="4" width="48.42578125" customWidth="1"/>
    <col min="5" max="5" width="17.42578125" customWidth="1"/>
    <col min="6" max="6" width="16.7109375" customWidth="1"/>
    <col min="7" max="7" width="29.140625" customWidth="1"/>
  </cols>
  <sheetData>
    <row r="4" spans="3:7" ht="18" customHeight="1" x14ac:dyDescent="0.25">
      <c r="D4" s="512" t="s">
        <v>250</v>
      </c>
      <c r="E4" s="512"/>
      <c r="F4" s="512"/>
      <c r="G4" s="512"/>
    </row>
    <row r="5" spans="3:7" ht="16.5" customHeight="1" x14ac:dyDescent="0.25">
      <c r="C5" s="47"/>
      <c r="D5" s="512"/>
      <c r="E5" s="512"/>
      <c r="F5" s="512"/>
      <c r="G5" s="512"/>
    </row>
    <row r="6" spans="3:7" ht="18" customHeight="1" thickBot="1" x14ac:dyDescent="0.3">
      <c r="C6" s="21"/>
      <c r="D6" s="513"/>
      <c r="E6" s="513"/>
      <c r="F6" s="513"/>
      <c r="G6" s="513"/>
    </row>
    <row r="7" spans="3:7" ht="30" customHeight="1" x14ac:dyDescent="0.25">
      <c r="D7" s="426" t="s">
        <v>8</v>
      </c>
      <c r="E7" s="427" t="s">
        <v>144</v>
      </c>
      <c r="F7" s="427" t="s">
        <v>125</v>
      </c>
      <c r="G7" s="428" t="s">
        <v>182</v>
      </c>
    </row>
    <row r="8" spans="3:7" ht="33" customHeight="1" x14ac:dyDescent="0.25">
      <c r="D8" s="514" t="s">
        <v>7</v>
      </c>
      <c r="E8" s="515"/>
      <c r="F8" s="515"/>
      <c r="G8" s="516"/>
    </row>
    <row r="9" spans="3:7" ht="26.25" customHeight="1" x14ac:dyDescent="0.25">
      <c r="D9" s="429" t="s">
        <v>183</v>
      </c>
      <c r="E9" s="430">
        <v>19</v>
      </c>
      <c r="F9" s="430"/>
      <c r="G9" s="431" t="s">
        <v>184</v>
      </c>
    </row>
    <row r="10" spans="3:7" ht="33" customHeight="1" x14ac:dyDescent="0.25">
      <c r="D10" s="429" t="s">
        <v>146</v>
      </c>
      <c r="E10" s="430">
        <v>65</v>
      </c>
      <c r="F10" s="430"/>
      <c r="G10" s="431" t="s">
        <v>185</v>
      </c>
    </row>
    <row r="11" spans="3:7" ht="49.5" customHeight="1" x14ac:dyDescent="0.25">
      <c r="D11" s="432" t="s">
        <v>186</v>
      </c>
      <c r="E11" s="433">
        <v>11</v>
      </c>
      <c r="F11" s="434"/>
      <c r="G11" s="431" t="s">
        <v>187</v>
      </c>
    </row>
    <row r="12" spans="3:7" ht="43.5" customHeight="1" x14ac:dyDescent="0.25">
      <c r="D12" s="432" t="s">
        <v>188</v>
      </c>
      <c r="E12" s="433">
        <v>18</v>
      </c>
      <c r="F12" s="434"/>
      <c r="G12" s="435" t="s">
        <v>189</v>
      </c>
    </row>
    <row r="13" spans="3:7" ht="33" customHeight="1" x14ac:dyDescent="0.25">
      <c r="D13" s="432" t="s">
        <v>145</v>
      </c>
      <c r="E13" s="433">
        <v>53</v>
      </c>
      <c r="F13" s="434"/>
      <c r="G13" s="435" t="s">
        <v>190</v>
      </c>
    </row>
    <row r="14" spans="3:7" ht="19.5" customHeight="1" x14ac:dyDescent="0.25">
      <c r="D14" s="451" t="s">
        <v>191</v>
      </c>
      <c r="E14" s="452">
        <f>SUM(E9:E13)</f>
        <v>166</v>
      </c>
      <c r="F14" s="517"/>
      <c r="G14" s="518"/>
    </row>
    <row r="15" spans="3:7" ht="20.25" customHeight="1" x14ac:dyDescent="0.25">
      <c r="D15" s="514" t="s">
        <v>2</v>
      </c>
      <c r="E15" s="515"/>
      <c r="F15" s="515"/>
      <c r="G15" s="516"/>
    </row>
    <row r="16" spans="3:7" ht="33" customHeight="1" x14ac:dyDescent="0.25">
      <c r="D16" s="436" t="s">
        <v>192</v>
      </c>
      <c r="E16" s="433">
        <v>300</v>
      </c>
      <c r="F16" s="433" t="s">
        <v>193</v>
      </c>
      <c r="G16" s="431" t="s">
        <v>194</v>
      </c>
    </row>
    <row r="17" spans="4:7" ht="36" customHeight="1" x14ac:dyDescent="0.25">
      <c r="D17" s="436" t="s">
        <v>195</v>
      </c>
      <c r="E17" s="433">
        <v>80</v>
      </c>
      <c r="F17" s="433" t="s">
        <v>196</v>
      </c>
      <c r="G17" s="431" t="s">
        <v>197</v>
      </c>
    </row>
    <row r="18" spans="4:7" ht="45.75" customHeight="1" x14ac:dyDescent="0.25">
      <c r="D18" s="436" t="s">
        <v>162</v>
      </c>
      <c r="E18" s="433">
        <v>4500</v>
      </c>
      <c r="F18" s="433" t="s">
        <v>198</v>
      </c>
      <c r="G18" s="431" t="s">
        <v>199</v>
      </c>
    </row>
    <row r="19" spans="4:7" ht="22.5" customHeight="1" x14ac:dyDescent="0.25">
      <c r="D19" s="451" t="s">
        <v>200</v>
      </c>
      <c r="E19" s="452">
        <f>SUM(E16:E18)</f>
        <v>4880</v>
      </c>
      <c r="F19" s="519"/>
      <c r="G19" s="520"/>
    </row>
    <row r="20" spans="4:7" ht="16.5" customHeight="1" x14ac:dyDescent="0.25">
      <c r="D20" s="523" t="s">
        <v>155</v>
      </c>
      <c r="E20" s="524"/>
      <c r="F20" s="524"/>
      <c r="G20" s="525"/>
    </row>
    <row r="21" spans="4:7" ht="22.5" customHeight="1" x14ac:dyDescent="0.25">
      <c r="D21" s="429" t="s">
        <v>201</v>
      </c>
      <c r="E21" s="430">
        <f>1346+4423</f>
        <v>5769</v>
      </c>
      <c r="F21" s="430" t="s">
        <v>198</v>
      </c>
      <c r="G21" s="431" t="s">
        <v>202</v>
      </c>
    </row>
    <row r="22" spans="4:7" ht="37.5" customHeight="1" x14ac:dyDescent="0.25">
      <c r="D22" s="453" t="s">
        <v>203</v>
      </c>
      <c r="E22" s="452">
        <f>+E21</f>
        <v>5769</v>
      </c>
      <c r="F22" s="526"/>
      <c r="G22" s="527"/>
    </row>
    <row r="23" spans="4:7" ht="31.5" customHeight="1" x14ac:dyDescent="0.25">
      <c r="D23" s="514" t="s">
        <v>44</v>
      </c>
      <c r="E23" s="515"/>
      <c r="F23" s="515"/>
      <c r="G23" s="516"/>
    </row>
    <row r="24" spans="4:7" ht="28.5" customHeight="1" x14ac:dyDescent="0.25">
      <c r="D24" s="436" t="s">
        <v>204</v>
      </c>
      <c r="E24" s="433">
        <v>36</v>
      </c>
      <c r="F24" s="433"/>
      <c r="G24" s="431" t="s">
        <v>205</v>
      </c>
    </row>
    <row r="25" spans="4:7" ht="48" customHeight="1" x14ac:dyDescent="0.25">
      <c r="D25" s="436" t="s">
        <v>206</v>
      </c>
      <c r="E25" s="433">
        <v>80</v>
      </c>
      <c r="F25" s="433" t="s">
        <v>207</v>
      </c>
      <c r="G25" s="431" t="s">
        <v>208</v>
      </c>
    </row>
    <row r="26" spans="4:7" ht="51" customHeight="1" x14ac:dyDescent="0.25">
      <c r="D26" s="437" t="s">
        <v>209</v>
      </c>
      <c r="E26" s="433">
        <v>250</v>
      </c>
      <c r="F26" s="433" t="s">
        <v>210</v>
      </c>
      <c r="G26" s="431" t="s">
        <v>211</v>
      </c>
    </row>
    <row r="27" spans="4:7" ht="33" customHeight="1" x14ac:dyDescent="0.25">
      <c r="D27" s="437" t="s">
        <v>212</v>
      </c>
      <c r="E27" s="433">
        <v>100</v>
      </c>
      <c r="F27" s="433" t="s">
        <v>213</v>
      </c>
      <c r="G27" s="431" t="s">
        <v>214</v>
      </c>
    </row>
    <row r="28" spans="4:7" ht="45.75" customHeight="1" x14ac:dyDescent="0.25">
      <c r="D28" s="437" t="s">
        <v>215</v>
      </c>
      <c r="E28" s="433">
        <v>750</v>
      </c>
      <c r="F28" s="433" t="s">
        <v>216</v>
      </c>
      <c r="G28" s="431" t="s">
        <v>217</v>
      </c>
    </row>
    <row r="29" spans="4:7" ht="28.5" customHeight="1" x14ac:dyDescent="0.25">
      <c r="D29" s="437" t="s">
        <v>169</v>
      </c>
      <c r="E29" s="433">
        <v>100</v>
      </c>
      <c r="F29" s="433" t="s">
        <v>218</v>
      </c>
      <c r="G29" s="431" t="s">
        <v>219</v>
      </c>
    </row>
    <row r="30" spans="4:7" ht="51.75" customHeight="1" x14ac:dyDescent="0.25">
      <c r="D30" s="437" t="s">
        <v>170</v>
      </c>
      <c r="E30" s="433">
        <v>150</v>
      </c>
      <c r="F30" s="433" t="s">
        <v>220</v>
      </c>
      <c r="G30" s="431" t="s">
        <v>221</v>
      </c>
    </row>
    <row r="31" spans="4:7" ht="30.75" customHeight="1" x14ac:dyDescent="0.25">
      <c r="D31" s="451" t="s">
        <v>222</v>
      </c>
      <c r="E31" s="452">
        <f>SUM(E24:E30)</f>
        <v>1466</v>
      </c>
      <c r="F31" s="517"/>
      <c r="G31" s="518"/>
    </row>
    <row r="32" spans="4:7" ht="28.5" customHeight="1" x14ac:dyDescent="0.25">
      <c r="D32" s="514" t="s">
        <v>12</v>
      </c>
      <c r="E32" s="515"/>
      <c r="F32" s="515"/>
      <c r="G32" s="516"/>
    </row>
    <row r="33" spans="4:7" ht="54" customHeight="1" x14ac:dyDescent="0.25">
      <c r="D33" s="438" t="s">
        <v>223</v>
      </c>
      <c r="E33" s="439">
        <v>78</v>
      </c>
      <c r="F33" s="440" t="s">
        <v>224</v>
      </c>
      <c r="G33" s="441" t="s">
        <v>225</v>
      </c>
    </row>
    <row r="34" spans="4:7" ht="18" customHeight="1" x14ac:dyDescent="0.25">
      <c r="D34" s="451" t="s">
        <v>226</v>
      </c>
      <c r="E34" s="452">
        <f>SUM(E33)</f>
        <v>78</v>
      </c>
      <c r="F34" s="517"/>
      <c r="G34" s="518"/>
    </row>
    <row r="35" spans="4:7" ht="28.5" customHeight="1" thickBot="1" x14ac:dyDescent="0.3">
      <c r="D35" s="442" t="s">
        <v>227</v>
      </c>
      <c r="E35" s="443">
        <f>+E34+E31+E22+E19+E14</f>
        <v>12359</v>
      </c>
      <c r="F35" s="521"/>
      <c r="G35" s="522"/>
    </row>
    <row r="36" spans="4:7" ht="28.5" customHeight="1" x14ac:dyDescent="0.25">
      <c r="D36" s="357"/>
      <c r="E36" s="358"/>
    </row>
    <row r="37" spans="4:7" ht="34.5" customHeight="1" x14ac:dyDescent="0.25">
      <c r="D37" s="357"/>
      <c r="E37" s="358"/>
    </row>
    <row r="38" spans="4:7" ht="28.5" customHeight="1" x14ac:dyDescent="0.25">
      <c r="D38" s="357"/>
      <c r="E38" s="358"/>
    </row>
    <row r="39" spans="4:7" ht="49.5" customHeight="1" x14ac:dyDescent="0.25">
      <c r="D39" s="357"/>
      <c r="E39" s="358"/>
    </row>
    <row r="40" spans="4:7" ht="32.25" customHeight="1" x14ac:dyDescent="0.25">
      <c r="D40" s="357"/>
      <c r="E40" s="358"/>
    </row>
    <row r="41" spans="4:7" ht="33" customHeight="1" x14ac:dyDescent="0.25">
      <c r="D41" s="357"/>
      <c r="E41" s="358"/>
    </row>
    <row r="42" spans="4:7" ht="19.5" customHeight="1" x14ac:dyDescent="0.25"/>
    <row r="43" spans="4:7" ht="18" customHeight="1" x14ac:dyDescent="0.25"/>
    <row r="44" spans="4:7" ht="30" customHeight="1" x14ac:dyDescent="0.25"/>
    <row r="45" spans="4:7" ht="18.75" customHeight="1" x14ac:dyDescent="0.25"/>
    <row r="46" spans="4:7" ht="15.75" customHeight="1" x14ac:dyDescent="0.25"/>
    <row r="47" spans="4:7" ht="29.25" customHeight="1" x14ac:dyDescent="0.25"/>
    <row r="48" spans="4:7" ht="32.25" customHeight="1" x14ac:dyDescent="0.25"/>
    <row r="49" ht="30.75" customHeight="1" x14ac:dyDescent="0.25"/>
    <row r="50" ht="39" customHeight="1" x14ac:dyDescent="0.25"/>
    <row r="51" ht="42.75" customHeight="1" x14ac:dyDescent="0.25"/>
    <row r="52" ht="50.25" customHeight="1" x14ac:dyDescent="0.25"/>
    <row r="53" ht="30.75" customHeight="1" x14ac:dyDescent="0.25"/>
    <row r="54" ht="39.75" customHeight="1" x14ac:dyDescent="0.25"/>
    <row r="55" ht="18.75" customHeight="1" x14ac:dyDescent="0.25"/>
    <row r="56" ht="26.25" customHeight="1" x14ac:dyDescent="0.25"/>
    <row r="57" ht="69.75" customHeight="1" x14ac:dyDescent="0.25"/>
    <row r="58" ht="33" customHeight="1" x14ac:dyDescent="0.25"/>
    <row r="59" ht="36" customHeight="1" x14ac:dyDescent="0.25"/>
    <row r="60" ht="34.5" customHeight="1" x14ac:dyDescent="0.25"/>
    <row r="61" ht="22.5" customHeight="1" x14ac:dyDescent="0.25"/>
    <row r="62" ht="24.75" customHeight="1" x14ac:dyDescent="0.25"/>
    <row r="63" ht="37.5" customHeight="1" x14ac:dyDescent="0.25"/>
    <row r="64" ht="33" customHeight="1" x14ac:dyDescent="0.25"/>
    <row r="65" ht="64.5" customHeight="1" x14ac:dyDescent="0.25"/>
    <row r="66" ht="34.5" customHeight="1" x14ac:dyDescent="0.25"/>
    <row r="67" ht="23.25" customHeight="1" x14ac:dyDescent="0.25"/>
    <row r="68" ht="30.75" customHeight="1" x14ac:dyDescent="0.25"/>
    <row r="69" ht="20.25" customHeight="1" x14ac:dyDescent="0.25"/>
    <row r="70" ht="20.25" customHeight="1" x14ac:dyDescent="0.25"/>
    <row r="71" ht="69" customHeight="1" x14ac:dyDescent="0.25"/>
    <row r="72" ht="24" customHeight="1" x14ac:dyDescent="0.25"/>
    <row r="73" ht="29.25" customHeight="1" x14ac:dyDescent="0.25"/>
    <row r="77" ht="18" customHeight="1" x14ac:dyDescent="0.25"/>
  </sheetData>
  <mergeCells count="12">
    <mergeCell ref="F34:G34"/>
    <mergeCell ref="F35:G35"/>
    <mergeCell ref="D20:G20"/>
    <mergeCell ref="F22:G22"/>
    <mergeCell ref="D23:G23"/>
    <mergeCell ref="F31:G31"/>
    <mergeCell ref="D32:G32"/>
    <mergeCell ref="D4:G6"/>
    <mergeCell ref="D8:G8"/>
    <mergeCell ref="F14:G14"/>
    <mergeCell ref="D15:G15"/>
    <mergeCell ref="F19:G19"/>
  </mergeCells>
  <conditionalFormatting sqref="D9:D1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49"/>
  <sheetViews>
    <sheetView zoomScale="80" zoomScaleNormal="80" workbookViewId="0">
      <selection activeCell="K17" sqref="K17"/>
    </sheetView>
  </sheetViews>
  <sheetFormatPr baseColWidth="10" defaultRowHeight="15" x14ac:dyDescent="0.25"/>
  <cols>
    <col min="3" max="3" width="47.42578125" bestFit="1" customWidth="1"/>
    <col min="13" max="13" width="14.140625" bestFit="1" customWidth="1"/>
  </cols>
  <sheetData>
    <row r="6" spans="3:13" x14ac:dyDescent="0.25">
      <c r="C6" s="540" t="s">
        <v>238</v>
      </c>
      <c r="D6" s="540"/>
      <c r="E6" s="540"/>
      <c r="F6" s="540"/>
      <c r="G6" s="540"/>
      <c r="H6" s="540"/>
      <c r="I6" s="165"/>
      <c r="J6" s="165"/>
      <c r="K6" s="165"/>
      <c r="L6" s="165"/>
      <c r="M6" s="165"/>
    </row>
    <row r="7" spans="3:13" x14ac:dyDescent="0.25">
      <c r="C7" s="540" t="s">
        <v>134</v>
      </c>
      <c r="D7" s="540"/>
      <c r="E7" s="540"/>
      <c r="F7" s="540"/>
      <c r="G7" s="540"/>
      <c r="H7" s="540"/>
      <c r="I7" s="165"/>
      <c r="J7" s="165"/>
      <c r="K7" s="165"/>
      <c r="L7" s="165"/>
      <c r="M7" s="165"/>
    </row>
    <row r="8" spans="3:13" ht="18.75" x14ac:dyDescent="0.25">
      <c r="C8" s="485" t="s">
        <v>23</v>
      </c>
      <c r="D8" s="485"/>
      <c r="E8" s="485"/>
      <c r="F8" s="485"/>
      <c r="G8" s="485"/>
      <c r="H8" s="485"/>
      <c r="I8" s="47"/>
      <c r="J8" s="47"/>
      <c r="K8" s="47"/>
      <c r="L8" s="47"/>
      <c r="M8" s="47"/>
    </row>
    <row r="9" spans="3:13" ht="16.5" thickBot="1" x14ac:dyDescent="0.3">
      <c r="C9" s="541" t="s">
        <v>237</v>
      </c>
      <c r="D9" s="541"/>
      <c r="E9" s="541"/>
      <c r="F9" s="541"/>
      <c r="G9" s="541"/>
      <c r="H9" s="541"/>
      <c r="I9" s="166"/>
      <c r="J9" s="166"/>
      <c r="K9" s="166"/>
      <c r="L9" s="166"/>
      <c r="M9" s="166"/>
    </row>
    <row r="10" spans="3:13" ht="16.5" customHeight="1" thickBot="1" x14ac:dyDescent="0.3">
      <c r="C10" s="529" t="s">
        <v>45</v>
      </c>
      <c r="D10" s="531" t="s">
        <v>228</v>
      </c>
      <c r="E10" s="532"/>
      <c r="F10" s="532"/>
      <c r="G10" s="532"/>
      <c r="H10" s="533" t="s">
        <v>28</v>
      </c>
      <c r="I10" s="142"/>
      <c r="J10" s="142"/>
      <c r="K10" s="142"/>
      <c r="L10" s="142"/>
      <c r="M10" s="528"/>
    </row>
    <row r="11" spans="3:13" ht="21.75" customHeight="1" thickBot="1" x14ac:dyDescent="0.3">
      <c r="C11" s="530"/>
      <c r="D11" s="48" t="s">
        <v>29</v>
      </c>
      <c r="E11" s="48" t="s">
        <v>30</v>
      </c>
      <c r="F11" s="116" t="s">
        <v>31</v>
      </c>
      <c r="G11" s="182" t="s">
        <v>32</v>
      </c>
      <c r="H11" s="534"/>
      <c r="I11" s="143"/>
      <c r="J11" s="143"/>
      <c r="K11" s="143"/>
      <c r="L11" s="92"/>
      <c r="M11" s="528"/>
    </row>
    <row r="12" spans="3:13" ht="12" customHeight="1" thickBot="1" x14ac:dyDescent="0.3">
      <c r="C12" s="57" t="s">
        <v>14</v>
      </c>
      <c r="D12" s="69"/>
      <c r="E12" s="70"/>
      <c r="F12" s="117"/>
      <c r="G12" s="183"/>
      <c r="H12" s="145"/>
      <c r="I12" s="92"/>
      <c r="J12" s="92"/>
      <c r="K12" s="92"/>
      <c r="L12" s="92"/>
      <c r="M12" s="92"/>
    </row>
    <row r="13" spans="3:13" ht="16.5" thickBot="1" x14ac:dyDescent="0.3">
      <c r="C13" s="58" t="s">
        <v>7</v>
      </c>
      <c r="D13" s="194">
        <v>166</v>
      </c>
      <c r="E13" s="194"/>
      <c r="F13" s="186"/>
      <c r="G13" s="187"/>
      <c r="H13" s="197">
        <f>SUM(A13:G13)</f>
        <v>166</v>
      </c>
      <c r="I13" s="141"/>
      <c r="J13" s="141"/>
      <c r="K13" s="141"/>
      <c r="L13" s="93"/>
      <c r="M13" s="45"/>
    </row>
    <row r="14" spans="3:13" ht="12" customHeight="1" thickBot="1" x14ac:dyDescent="0.3">
      <c r="C14" s="55" t="s">
        <v>15</v>
      </c>
      <c r="D14" s="71"/>
      <c r="E14" s="72"/>
      <c r="F14" s="119"/>
      <c r="G14" s="184"/>
      <c r="H14" s="146"/>
      <c r="I14" s="94"/>
      <c r="J14" s="94"/>
      <c r="K14" s="94"/>
      <c r="L14" s="94"/>
      <c r="M14" s="94"/>
    </row>
    <row r="15" spans="3:13" ht="16.5" thickBot="1" x14ac:dyDescent="0.3">
      <c r="C15" s="58" t="s">
        <v>2</v>
      </c>
      <c r="D15" s="185">
        <v>4880</v>
      </c>
      <c r="E15" s="185"/>
      <c r="F15" s="186"/>
      <c r="G15" s="187"/>
      <c r="H15" s="188">
        <f>SUM(D15:G15)</f>
        <v>4880</v>
      </c>
      <c r="I15" s="141"/>
      <c r="J15" s="141"/>
      <c r="K15" s="141"/>
      <c r="L15" s="94"/>
      <c r="M15" s="45"/>
    </row>
    <row r="16" spans="3:13" ht="16.5" thickBot="1" x14ac:dyDescent="0.3">
      <c r="C16" s="58" t="s">
        <v>3</v>
      </c>
      <c r="D16" s="185">
        <v>1466</v>
      </c>
      <c r="E16" s="185"/>
      <c r="F16" s="186"/>
      <c r="G16" s="187"/>
      <c r="H16" s="188">
        <f>SUM(D16:G16)</f>
        <v>1466</v>
      </c>
      <c r="I16" s="141"/>
      <c r="J16" s="141"/>
      <c r="K16" s="141"/>
      <c r="L16" s="94"/>
      <c r="M16" s="45"/>
    </row>
    <row r="17" spans="1:13" ht="32.25" thickBot="1" x14ac:dyDescent="0.3">
      <c r="C17" s="450" t="str">
        <f>+'1er trimestre'!$C$117</f>
        <v>Programa Construyendo la Base de los Aprendizajes (CON BASE)</v>
      </c>
      <c r="D17" s="185">
        <v>5769</v>
      </c>
      <c r="E17" s="185"/>
      <c r="F17" s="186"/>
      <c r="G17" s="187"/>
      <c r="H17" s="188">
        <f>SUM(D17:G17)</f>
        <v>5769</v>
      </c>
      <c r="I17" s="141"/>
      <c r="J17" s="141"/>
      <c r="K17" s="141"/>
      <c r="L17" s="94"/>
      <c r="M17" s="45"/>
    </row>
    <row r="18" spans="1:13" ht="12.75" customHeight="1" thickBot="1" x14ac:dyDescent="0.3">
      <c r="C18" s="55" t="s">
        <v>17</v>
      </c>
      <c r="D18" s="189"/>
      <c r="E18" s="190"/>
      <c r="F18" s="191"/>
      <c r="G18" s="192"/>
      <c r="H18" s="193"/>
      <c r="I18" s="94"/>
      <c r="J18" s="94"/>
      <c r="K18" s="94"/>
      <c r="L18" s="94"/>
      <c r="M18" s="94"/>
    </row>
    <row r="19" spans="1:13" ht="16.5" thickBot="1" x14ac:dyDescent="0.3">
      <c r="C19" s="58" t="s">
        <v>34</v>
      </c>
      <c r="D19" s="185">
        <v>0</v>
      </c>
      <c r="E19" s="185"/>
      <c r="F19" s="186"/>
      <c r="G19" s="187"/>
      <c r="H19" s="188">
        <f>SUM(D19:G19)</f>
        <v>0</v>
      </c>
      <c r="I19" s="141"/>
      <c r="J19" s="267"/>
      <c r="K19" s="141"/>
      <c r="L19" s="94"/>
      <c r="M19" s="45"/>
    </row>
    <row r="20" spans="1:13" ht="16.5" thickBot="1" x14ac:dyDescent="0.3">
      <c r="C20" s="58" t="s">
        <v>11</v>
      </c>
      <c r="D20" s="185">
        <v>0</v>
      </c>
      <c r="E20" s="185"/>
      <c r="F20" s="186"/>
      <c r="G20" s="187"/>
      <c r="H20" s="188">
        <f>SUM(D20:G20)</f>
        <v>0</v>
      </c>
      <c r="I20" s="141"/>
      <c r="J20" s="267"/>
      <c r="K20" s="141"/>
      <c r="L20" s="94"/>
      <c r="M20" s="45"/>
    </row>
    <row r="21" spans="1:13" ht="16.5" thickBot="1" x14ac:dyDescent="0.3">
      <c r="C21" s="58" t="s">
        <v>12</v>
      </c>
      <c r="D21" s="194">
        <v>78</v>
      </c>
      <c r="E21" s="185"/>
      <c r="F21" s="186"/>
      <c r="G21" s="195"/>
      <c r="H21" s="196">
        <f>SUM(D21:G21)</f>
        <v>78</v>
      </c>
      <c r="I21" s="141"/>
      <c r="J21" s="267"/>
      <c r="K21" s="141"/>
      <c r="L21" s="94"/>
      <c r="M21" s="45"/>
    </row>
    <row r="22" spans="1:13" ht="16.5" thickBot="1" x14ac:dyDescent="0.3">
      <c r="C22" s="50" t="s">
        <v>50</v>
      </c>
      <c r="D22" s="49">
        <f>SUM(D13:D21)</f>
        <v>12359</v>
      </c>
      <c r="E22" s="96">
        <f>SUM(E13:E21)</f>
        <v>0</v>
      </c>
      <c r="F22" s="118">
        <f t="shared" ref="F22:G22" si="0">SUM(F13:F21)</f>
        <v>0</v>
      </c>
      <c r="G22" s="118">
        <f t="shared" si="0"/>
        <v>0</v>
      </c>
      <c r="H22" s="147">
        <f>SUM(H13:H21)</f>
        <v>12359</v>
      </c>
      <c r="I22" s="144"/>
      <c r="J22" s="144"/>
      <c r="K22" s="144"/>
      <c r="L22" s="95"/>
      <c r="M22" s="95"/>
    </row>
    <row r="23" spans="1:13" x14ac:dyDescent="0.25">
      <c r="C23" s="9" t="s">
        <v>97</v>
      </c>
    </row>
    <row r="24" spans="1:13" x14ac:dyDescent="0.25">
      <c r="C24" s="4"/>
    </row>
    <row r="25" spans="1:13" x14ac:dyDescent="0.25">
      <c r="C25" s="74"/>
      <c r="D25" s="88"/>
      <c r="H25" s="88"/>
    </row>
    <row r="28" spans="1:13" ht="15.75" thickBot="1" x14ac:dyDescent="0.3"/>
    <row r="29" spans="1:13" ht="19.5" customHeight="1" thickBot="1" x14ac:dyDescent="0.3">
      <c r="A29" t="s">
        <v>112</v>
      </c>
      <c r="C29" s="542" t="s">
        <v>45</v>
      </c>
      <c r="D29" s="535" t="s">
        <v>228</v>
      </c>
      <c r="E29" s="536"/>
      <c r="F29" s="536"/>
      <c r="G29" s="537"/>
      <c r="H29" s="538" t="s">
        <v>229</v>
      </c>
      <c r="I29" s="536"/>
      <c r="J29" s="536"/>
      <c r="K29" s="539"/>
      <c r="L29" s="91"/>
      <c r="M29" s="528"/>
    </row>
    <row r="30" spans="1:13" ht="32.25" thickBot="1" x14ac:dyDescent="0.3">
      <c r="C30" s="543"/>
      <c r="D30" s="153" t="s">
        <v>29</v>
      </c>
      <c r="E30" s="154" t="s">
        <v>30</v>
      </c>
      <c r="F30" s="155" t="s">
        <v>31</v>
      </c>
      <c r="G30" s="175" t="s">
        <v>32</v>
      </c>
      <c r="H30" s="173" t="s">
        <v>29</v>
      </c>
      <c r="I30" s="174" t="s">
        <v>30</v>
      </c>
      <c r="J30" s="155" t="s">
        <v>31</v>
      </c>
      <c r="K30" s="175" t="s">
        <v>32</v>
      </c>
      <c r="L30" s="92"/>
      <c r="M30" s="528"/>
    </row>
    <row r="31" spans="1:13" ht="16.5" thickBot="1" x14ac:dyDescent="0.3">
      <c r="C31" s="148" t="s">
        <v>82</v>
      </c>
      <c r="D31" s="379">
        <v>166</v>
      </c>
      <c r="E31" s="380">
        <v>0</v>
      </c>
      <c r="F31" s="380">
        <v>0</v>
      </c>
      <c r="G31" s="380">
        <v>0</v>
      </c>
      <c r="H31" s="381">
        <f>+D31/D38</f>
        <v>1.3431507403511612E-2</v>
      </c>
      <c r="I31" s="380">
        <v>0</v>
      </c>
      <c r="J31" s="380">
        <v>0</v>
      </c>
      <c r="K31" s="380">
        <v>0</v>
      </c>
      <c r="L31" s="93"/>
      <c r="M31" s="45"/>
    </row>
    <row r="32" spans="1:13" ht="16.5" thickBot="1" x14ac:dyDescent="0.3">
      <c r="C32" s="148" t="s">
        <v>83</v>
      </c>
      <c r="D32" s="382">
        <v>4880</v>
      </c>
      <c r="E32" s="378">
        <v>0</v>
      </c>
      <c r="F32" s="378">
        <v>0</v>
      </c>
      <c r="G32" s="378">
        <v>0</v>
      </c>
      <c r="H32" s="377">
        <f>+D32/D38</f>
        <v>0.39485395258516059</v>
      </c>
      <c r="I32" s="378">
        <v>0</v>
      </c>
      <c r="J32" s="378">
        <v>0</v>
      </c>
      <c r="K32" s="378">
        <v>0</v>
      </c>
      <c r="L32" s="94"/>
      <c r="M32" s="45"/>
    </row>
    <row r="33" spans="1:13" ht="32.25" thickBot="1" x14ac:dyDescent="0.3">
      <c r="C33" s="149" t="s">
        <v>84</v>
      </c>
      <c r="D33" s="382">
        <v>1466</v>
      </c>
      <c r="E33" s="378">
        <v>0</v>
      </c>
      <c r="F33" s="378">
        <v>0</v>
      </c>
      <c r="G33" s="378">
        <v>0</v>
      </c>
      <c r="H33" s="377">
        <f>+D33/D38</f>
        <v>0.11861801116595194</v>
      </c>
      <c r="I33" s="378">
        <v>0</v>
      </c>
      <c r="J33" s="378">
        <v>0</v>
      </c>
      <c r="K33" s="378">
        <v>0</v>
      </c>
      <c r="L33" s="94"/>
      <c r="M33" s="45"/>
    </row>
    <row r="34" spans="1:13" ht="32.25" thickBot="1" x14ac:dyDescent="0.3">
      <c r="C34" s="149" t="s">
        <v>155</v>
      </c>
      <c r="D34" s="382">
        <v>5769</v>
      </c>
      <c r="E34" s="378">
        <v>0</v>
      </c>
      <c r="F34" s="378">
        <v>0</v>
      </c>
      <c r="G34" s="378">
        <v>0</v>
      </c>
      <c r="H34" s="377">
        <f>+D34/D38</f>
        <v>0.4667853386196294</v>
      </c>
      <c r="I34" s="378">
        <v>0</v>
      </c>
      <c r="J34" s="378">
        <v>0</v>
      </c>
      <c r="K34" s="378">
        <v>0</v>
      </c>
      <c r="L34" s="94"/>
      <c r="M34" s="45"/>
    </row>
    <row r="35" spans="1:13" ht="16.5" thickBot="1" x14ac:dyDescent="0.3">
      <c r="C35" s="148" t="s">
        <v>85</v>
      </c>
      <c r="D35" s="382">
        <v>0</v>
      </c>
      <c r="E35" s="378">
        <v>0</v>
      </c>
      <c r="F35" s="378">
        <v>0</v>
      </c>
      <c r="G35" s="378">
        <v>0</v>
      </c>
      <c r="H35" s="377">
        <f>+D35/D38</f>
        <v>0</v>
      </c>
      <c r="I35" s="378">
        <v>0</v>
      </c>
      <c r="J35" s="378">
        <v>0</v>
      </c>
      <c r="K35" s="378">
        <v>0</v>
      </c>
      <c r="L35" s="94"/>
      <c r="M35" s="45"/>
    </row>
    <row r="36" spans="1:13" ht="16.5" thickBot="1" x14ac:dyDescent="0.3">
      <c r="C36" s="148" t="s">
        <v>86</v>
      </c>
      <c r="D36" s="382">
        <v>0</v>
      </c>
      <c r="E36" s="378">
        <v>0</v>
      </c>
      <c r="F36" s="378">
        <v>0</v>
      </c>
      <c r="G36" s="378">
        <v>0</v>
      </c>
      <c r="H36" s="377">
        <f>+D36/D38</f>
        <v>0</v>
      </c>
      <c r="I36" s="378">
        <v>0</v>
      </c>
      <c r="J36" s="378">
        <v>0</v>
      </c>
      <c r="K36" s="378">
        <v>0</v>
      </c>
      <c r="L36" s="94"/>
      <c r="M36" s="45"/>
    </row>
    <row r="37" spans="1:13" ht="16.5" thickBot="1" x14ac:dyDescent="0.3">
      <c r="C37" s="148" t="s">
        <v>87</v>
      </c>
      <c r="D37" s="383">
        <v>78</v>
      </c>
      <c r="E37" s="384">
        <v>0</v>
      </c>
      <c r="F37" s="384">
        <v>0</v>
      </c>
      <c r="G37" s="384">
        <v>0</v>
      </c>
      <c r="H37" s="385">
        <f>+D37/D38</f>
        <v>6.3111902257464193E-3</v>
      </c>
      <c r="I37" s="378">
        <v>0</v>
      </c>
      <c r="J37" s="378">
        <v>0</v>
      </c>
      <c r="K37" s="378">
        <v>0</v>
      </c>
      <c r="L37" s="94"/>
      <c r="M37" s="45"/>
    </row>
    <row r="38" spans="1:13" ht="16.5" thickBot="1" x14ac:dyDescent="0.3">
      <c r="C38" s="152" t="s">
        <v>50</v>
      </c>
      <c r="D38" s="371">
        <f>SUM(D31:D37)</f>
        <v>12359</v>
      </c>
      <c r="E38" s="372">
        <f>SUM(E31:E37)</f>
        <v>0</v>
      </c>
      <c r="F38" s="373">
        <f>SUM(F31:F37)</f>
        <v>0</v>
      </c>
      <c r="G38" s="374">
        <f>SUM(G31:G37)</f>
        <v>0</v>
      </c>
      <c r="H38" s="375">
        <f>SUM(H31:H37)</f>
        <v>1</v>
      </c>
      <c r="I38" s="375">
        <f t="shared" ref="I38:J38" si="1">SUM(I31:I37)</f>
        <v>0</v>
      </c>
      <c r="J38" s="375">
        <f t="shared" si="1"/>
        <v>0</v>
      </c>
      <c r="K38" s="376">
        <f t="shared" ref="K38" si="2">SUM(K31:K37)</f>
        <v>0</v>
      </c>
      <c r="L38" s="95"/>
      <c r="M38" s="95"/>
    </row>
    <row r="40" spans="1:13" ht="18.75" x14ac:dyDescent="0.3">
      <c r="D40" s="97">
        <f>SUM(D38:G38)</f>
        <v>12359</v>
      </c>
    </row>
    <row r="41" spans="1:13" ht="15.75" thickBot="1" x14ac:dyDescent="0.3"/>
    <row r="42" spans="1:13" ht="15.75" thickBot="1" x14ac:dyDescent="0.3">
      <c r="D42" s="98">
        <f>+D38/D40</f>
        <v>1</v>
      </c>
      <c r="E42" s="99">
        <f>+E38/D40</f>
        <v>0</v>
      </c>
      <c r="F42" s="150">
        <f>+F38/D40</f>
        <v>0</v>
      </c>
      <c r="G42" s="151">
        <f>+G38/D40</f>
        <v>0</v>
      </c>
    </row>
    <row r="47" spans="1:13" ht="15.75" thickBot="1" x14ac:dyDescent="0.3"/>
    <row r="48" spans="1:13" ht="31.5" x14ac:dyDescent="0.25">
      <c r="A48" t="s">
        <v>111</v>
      </c>
      <c r="C48" s="177" t="s">
        <v>28</v>
      </c>
      <c r="D48" s="179" t="s">
        <v>29</v>
      </c>
      <c r="E48" s="156" t="s">
        <v>30</v>
      </c>
      <c r="F48" s="180" t="s">
        <v>31</v>
      </c>
      <c r="G48" s="157" t="s">
        <v>32</v>
      </c>
    </row>
    <row r="49" spans="3:7" ht="16.5" thickBot="1" x14ac:dyDescent="0.3">
      <c r="C49" s="178" t="s">
        <v>98</v>
      </c>
      <c r="D49" s="181">
        <f>+D38</f>
        <v>12359</v>
      </c>
      <c r="E49" s="158">
        <f>+E38</f>
        <v>0</v>
      </c>
      <c r="F49" s="158">
        <f>+F38</f>
        <v>0</v>
      </c>
      <c r="G49" s="176">
        <f>+G38</f>
        <v>0</v>
      </c>
    </row>
  </sheetData>
  <mergeCells count="12">
    <mergeCell ref="C6:H6"/>
    <mergeCell ref="C7:H7"/>
    <mergeCell ref="C8:H8"/>
    <mergeCell ref="C9:H9"/>
    <mergeCell ref="C29:C30"/>
    <mergeCell ref="M29:M30"/>
    <mergeCell ref="C10:C11"/>
    <mergeCell ref="M10:M11"/>
    <mergeCell ref="D10:G10"/>
    <mergeCell ref="H10:H11"/>
    <mergeCell ref="D29:G29"/>
    <mergeCell ref="H29:K29"/>
  </mergeCells>
  <printOptions horizontalCentered="1" verticalCentered="1"/>
  <pageMargins left="0.70866141732283472" right="0.70866141732283472" top="0" bottom="0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Q62"/>
  <sheetViews>
    <sheetView topLeftCell="B7" workbookViewId="0">
      <selection activeCell="P6" sqref="P6"/>
    </sheetView>
  </sheetViews>
  <sheetFormatPr baseColWidth="10" defaultRowHeight="15" x14ac:dyDescent="0.25"/>
  <cols>
    <col min="3" max="3" width="39.5703125" customWidth="1"/>
    <col min="4" max="4" width="15" customWidth="1"/>
    <col min="7" max="7" width="12.5703125" bestFit="1" customWidth="1"/>
    <col min="15" max="15" width="9.85546875" customWidth="1"/>
    <col min="16" max="16" width="38.85546875" customWidth="1"/>
    <col min="17" max="17" width="24" customWidth="1"/>
  </cols>
  <sheetData>
    <row r="6" spans="3:17" x14ac:dyDescent="0.25">
      <c r="C6" s="540" t="s">
        <v>248</v>
      </c>
      <c r="D6" s="540"/>
      <c r="E6" s="540"/>
      <c r="F6" s="540"/>
      <c r="G6" s="540"/>
      <c r="H6" s="540"/>
      <c r="I6" s="540"/>
      <c r="J6" s="540"/>
      <c r="K6" s="540"/>
    </row>
    <row r="7" spans="3:17" x14ac:dyDescent="0.25">
      <c r="C7" s="540" t="s">
        <v>134</v>
      </c>
      <c r="D7" s="540"/>
      <c r="E7" s="540"/>
      <c r="F7" s="540"/>
      <c r="G7" s="540"/>
      <c r="H7" s="540"/>
      <c r="I7" s="540"/>
      <c r="J7" s="540"/>
      <c r="K7" s="540"/>
    </row>
    <row r="8" spans="3:17" ht="18.75" x14ac:dyDescent="0.25">
      <c r="C8" s="485" t="s">
        <v>23</v>
      </c>
      <c r="D8" s="485"/>
      <c r="E8" s="485"/>
      <c r="F8" s="485"/>
      <c r="G8" s="485"/>
      <c r="H8" s="485"/>
      <c r="I8" s="485"/>
      <c r="J8" s="485"/>
      <c r="K8" s="485"/>
    </row>
    <row r="9" spans="3:17" ht="15.75" x14ac:dyDescent="0.25">
      <c r="C9" s="571" t="s">
        <v>247</v>
      </c>
      <c r="D9" s="571"/>
      <c r="E9" s="571"/>
      <c r="F9" s="571"/>
      <c r="G9" s="571"/>
      <c r="H9" s="571"/>
      <c r="I9" s="571"/>
      <c r="J9" s="571"/>
      <c r="K9" s="571"/>
    </row>
    <row r="10" spans="3:17" ht="6.75" customHeight="1" thickBot="1" x14ac:dyDescent="0.3">
      <c r="C10" s="6"/>
    </row>
    <row r="11" spans="3:17" ht="16.5" customHeight="1" thickBot="1" x14ac:dyDescent="0.3">
      <c r="C11" s="562" t="s">
        <v>45</v>
      </c>
      <c r="D11" s="562" t="s">
        <v>47</v>
      </c>
      <c r="E11" s="566" t="s">
        <v>48</v>
      </c>
      <c r="F11" s="567"/>
      <c r="G11" s="567"/>
      <c r="H11" s="567"/>
      <c r="I11" s="568"/>
      <c r="J11" s="564" t="s">
        <v>28</v>
      </c>
      <c r="K11" s="569" t="s">
        <v>49</v>
      </c>
      <c r="P11" s="572" t="s">
        <v>45</v>
      </c>
      <c r="Q11" s="574" t="s">
        <v>49</v>
      </c>
    </row>
    <row r="12" spans="3:17" ht="32.25" thickBot="1" x14ac:dyDescent="0.3">
      <c r="C12" s="563"/>
      <c r="D12" s="563"/>
      <c r="E12" s="51" t="s">
        <v>35</v>
      </c>
      <c r="F12" s="204" t="s">
        <v>113</v>
      </c>
      <c r="G12" s="54" t="s">
        <v>230</v>
      </c>
      <c r="H12" s="54" t="s">
        <v>231</v>
      </c>
      <c r="I12" s="54">
        <v>2024</v>
      </c>
      <c r="J12" s="565"/>
      <c r="K12" s="570"/>
      <c r="P12" s="573"/>
      <c r="Q12" s="575"/>
    </row>
    <row r="13" spans="3:17" ht="11.25" customHeight="1" thickBot="1" x14ac:dyDescent="0.3">
      <c r="C13" s="57" t="s">
        <v>14</v>
      </c>
      <c r="D13" s="59"/>
      <c r="E13" s="60"/>
      <c r="F13" s="205"/>
      <c r="G13" s="60"/>
      <c r="H13" s="60"/>
      <c r="I13" s="60"/>
      <c r="J13" s="61"/>
      <c r="K13" s="61"/>
      <c r="P13" s="135" t="s">
        <v>14</v>
      </c>
      <c r="Q13" s="136"/>
    </row>
    <row r="14" spans="3:17" ht="16.5" thickBot="1" x14ac:dyDescent="0.3">
      <c r="C14" s="58" t="s">
        <v>7</v>
      </c>
      <c r="D14" s="63">
        <v>3700</v>
      </c>
      <c r="E14" s="194">
        <v>208</v>
      </c>
      <c r="F14" s="201">
        <v>441</v>
      </c>
      <c r="G14" s="201">
        <v>470</v>
      </c>
      <c r="H14" s="64">
        <v>166</v>
      </c>
      <c r="I14" s="65" t="s">
        <v>33</v>
      </c>
      <c r="J14" s="63">
        <f>SUM(E14:I14)</f>
        <v>1285</v>
      </c>
      <c r="K14" s="102">
        <f>+(J14/D14)</f>
        <v>0.3472972972972973</v>
      </c>
      <c r="P14" s="125" t="s">
        <v>7</v>
      </c>
      <c r="Q14" s="206">
        <f>+K14</f>
        <v>0.3472972972972973</v>
      </c>
    </row>
    <row r="15" spans="3:17" ht="10.5" customHeight="1" thickBot="1" x14ac:dyDescent="0.3">
      <c r="C15" s="56" t="s">
        <v>15</v>
      </c>
      <c r="D15" s="66"/>
      <c r="E15" s="198"/>
      <c r="F15" s="203"/>
      <c r="G15" s="203"/>
      <c r="H15" s="67"/>
      <c r="I15" s="67"/>
      <c r="J15" s="68"/>
      <c r="K15" s="68"/>
      <c r="M15" s="159" t="s">
        <v>93</v>
      </c>
      <c r="P15" s="133" t="s">
        <v>15</v>
      </c>
      <c r="Q15" s="134"/>
    </row>
    <row r="16" spans="3:17" ht="16.5" thickBot="1" x14ac:dyDescent="0.3">
      <c r="C16" s="58" t="s">
        <v>2</v>
      </c>
      <c r="D16" s="576">
        <v>204416</v>
      </c>
      <c r="E16" s="199"/>
      <c r="F16" s="201">
        <f>35167+532</f>
        <v>35699</v>
      </c>
      <c r="G16" s="201">
        <f>+[1]CONTINUA!$C$235</f>
        <v>15842</v>
      </c>
      <c r="H16" s="64">
        <v>4880</v>
      </c>
      <c r="I16" s="65" t="s">
        <v>33</v>
      </c>
      <c r="J16" s="576">
        <f>+E16+E17+F17+F16+G16+G17+H17+H16</f>
        <v>134992</v>
      </c>
      <c r="K16" s="579">
        <f>+J16/D16</f>
        <v>0.66037883531621788</v>
      </c>
      <c r="M16" s="88">
        <f>SUM(G16:G17)</f>
        <v>49525</v>
      </c>
      <c r="P16" s="125" t="s">
        <v>2</v>
      </c>
      <c r="Q16" s="582">
        <f>+K16</f>
        <v>0.66037883531621788</v>
      </c>
    </row>
    <row r="17" spans="3:17" ht="16.5" thickBot="1" x14ac:dyDescent="0.3">
      <c r="C17" s="58" t="s">
        <v>3</v>
      </c>
      <c r="D17" s="577"/>
      <c r="E17" s="185">
        <v>8000</v>
      </c>
      <c r="F17" s="201">
        <v>35422</v>
      </c>
      <c r="G17" s="201">
        <f>+[1]CONTINUA!$C$236</f>
        <v>33683</v>
      </c>
      <c r="H17" s="64">
        <v>1466</v>
      </c>
      <c r="I17" s="65" t="s">
        <v>33</v>
      </c>
      <c r="J17" s="577"/>
      <c r="K17" s="580"/>
      <c r="M17" s="103"/>
      <c r="P17" s="125" t="s">
        <v>3</v>
      </c>
      <c r="Q17" s="583"/>
    </row>
    <row r="18" spans="3:17" ht="32.25" thickBot="1" x14ac:dyDescent="0.3">
      <c r="C18" s="450" t="str">
        <f>+C33</f>
        <v>Programa Construyendo la Base de los Aprendizajes (CON BASE)</v>
      </c>
      <c r="D18" s="63">
        <v>16800</v>
      </c>
      <c r="E18" s="185" t="s">
        <v>33</v>
      </c>
      <c r="F18" s="201" t="s">
        <v>148</v>
      </c>
      <c r="G18" s="201">
        <f>+[1]CONTINUA!$C$237</f>
        <v>5722</v>
      </c>
      <c r="H18" s="64">
        <v>5769</v>
      </c>
      <c r="I18" s="65" t="s">
        <v>33</v>
      </c>
      <c r="J18" s="63">
        <f>SUM(E18:I18)</f>
        <v>11491</v>
      </c>
      <c r="K18" s="102">
        <f>+J18/D18</f>
        <v>0.68398809523809523</v>
      </c>
      <c r="P18" s="275" t="str">
        <f>+C18</f>
        <v>Programa Construyendo la Base de los Aprendizajes (CON BASE)</v>
      </c>
      <c r="Q18" s="137">
        <f>+K18</f>
        <v>0.68398809523809523</v>
      </c>
    </row>
    <row r="19" spans="3:17" ht="12" customHeight="1" thickBot="1" x14ac:dyDescent="0.3">
      <c r="C19" s="56" t="s">
        <v>17</v>
      </c>
      <c r="D19" s="66"/>
      <c r="E19" s="198"/>
      <c r="F19" s="203"/>
      <c r="G19" s="203"/>
      <c r="H19" s="67"/>
      <c r="I19" s="67"/>
      <c r="J19" s="68"/>
      <c r="K19" s="68"/>
      <c r="M19" s="160" t="s">
        <v>92</v>
      </c>
      <c r="P19" s="133" t="s">
        <v>17</v>
      </c>
      <c r="Q19" s="134"/>
    </row>
    <row r="20" spans="3:17" ht="16.5" thickBot="1" x14ac:dyDescent="0.3">
      <c r="C20" s="58" t="s">
        <v>34</v>
      </c>
      <c r="D20" s="576">
        <v>8606</v>
      </c>
      <c r="E20" s="185">
        <v>440</v>
      </c>
      <c r="F20" s="201">
        <v>821</v>
      </c>
      <c r="G20" s="201">
        <f>+[1]POSGRADO!$C$102</f>
        <v>715</v>
      </c>
      <c r="H20" s="64">
        <v>0</v>
      </c>
      <c r="I20" s="65" t="s">
        <v>33</v>
      </c>
      <c r="J20" s="576">
        <f>+E20+F20+F21+F22+G22+G21+G20+H20+H21+H22</f>
        <v>5091</v>
      </c>
      <c r="K20" s="579">
        <f>+J20/D20</f>
        <v>0.59156402509876826</v>
      </c>
      <c r="M20" s="131">
        <f>SUM(G20:G21)</f>
        <v>2167</v>
      </c>
      <c r="P20" s="125" t="s">
        <v>34</v>
      </c>
      <c r="Q20" s="582">
        <f>+K20</f>
        <v>0.59156402509876826</v>
      </c>
    </row>
    <row r="21" spans="3:17" ht="16.5" thickBot="1" x14ac:dyDescent="0.3">
      <c r="C21" s="58" t="s">
        <v>11</v>
      </c>
      <c r="D21" s="578"/>
      <c r="E21" s="185" t="s">
        <v>33</v>
      </c>
      <c r="F21" s="201">
        <f>1517-10</f>
        <v>1507</v>
      </c>
      <c r="G21" s="201">
        <f>+[1]POSGRADO!$C$103</f>
        <v>1452</v>
      </c>
      <c r="H21" s="64">
        <v>0</v>
      </c>
      <c r="I21" s="65" t="s">
        <v>33</v>
      </c>
      <c r="J21" s="578"/>
      <c r="K21" s="581"/>
      <c r="P21" s="125" t="s">
        <v>11</v>
      </c>
      <c r="Q21" s="584"/>
    </row>
    <row r="22" spans="3:17" ht="16.5" thickBot="1" x14ac:dyDescent="0.3">
      <c r="C22" s="58" t="s">
        <v>12</v>
      </c>
      <c r="D22" s="577"/>
      <c r="E22" s="185" t="s">
        <v>33</v>
      </c>
      <c r="F22" s="201">
        <v>35</v>
      </c>
      <c r="G22" s="201">
        <v>43</v>
      </c>
      <c r="H22" s="64">
        <v>78</v>
      </c>
      <c r="I22" s="65" t="s">
        <v>33</v>
      </c>
      <c r="J22" s="577"/>
      <c r="K22" s="580"/>
      <c r="P22" s="128" t="s">
        <v>12</v>
      </c>
      <c r="Q22" s="585"/>
    </row>
    <row r="23" spans="3:17" ht="16.5" thickBot="1" x14ac:dyDescent="0.3">
      <c r="C23" s="50" t="s">
        <v>28</v>
      </c>
      <c r="D23" s="52">
        <f>SUM(D14:D22)</f>
        <v>233522</v>
      </c>
      <c r="E23" s="200">
        <v>8648</v>
      </c>
      <c r="F23" s="202">
        <f>SUM(F14:F22)</f>
        <v>73925</v>
      </c>
      <c r="G23" s="202">
        <f>SUM(G14:G22)</f>
        <v>57927</v>
      </c>
      <c r="H23" s="53">
        <f>+H22+H21+H20+H18+H17+H16+H14</f>
        <v>12359</v>
      </c>
      <c r="I23" s="53" t="s">
        <v>46</v>
      </c>
      <c r="J23" s="52">
        <f>SUM(J14:J22)</f>
        <v>152859</v>
      </c>
      <c r="K23" s="62">
        <f>+J23/D23</f>
        <v>0.6545807247282911</v>
      </c>
      <c r="Q23" s="138"/>
    </row>
    <row r="24" spans="3:17" ht="12" customHeight="1" x14ac:dyDescent="0.25">
      <c r="C24" s="9" t="s">
        <v>97</v>
      </c>
      <c r="J24" s="101"/>
    </row>
    <row r="25" spans="3:17" ht="9.75" customHeight="1" x14ac:dyDescent="0.25">
      <c r="C25" s="370" t="s">
        <v>143</v>
      </c>
    </row>
    <row r="26" spans="3:17" x14ac:dyDescent="0.25">
      <c r="C26" s="11"/>
    </row>
    <row r="27" spans="3:17" ht="15.75" thickBot="1" x14ac:dyDescent="0.3">
      <c r="C27" s="11"/>
    </row>
    <row r="28" spans="3:17" ht="15" customHeight="1" x14ac:dyDescent="0.25">
      <c r="C28" s="552" t="s">
        <v>45</v>
      </c>
      <c r="D28" s="554" t="s">
        <v>49</v>
      </c>
      <c r="E28" s="555" t="str">
        <f>+E50</f>
        <v>Meta del Trimestre 2023</v>
      </c>
    </row>
    <row r="29" spans="3:17" ht="27.75" customHeight="1" x14ac:dyDescent="0.25">
      <c r="C29" s="553"/>
      <c r="D29" s="545"/>
      <c r="E29" s="556"/>
    </row>
    <row r="30" spans="3:17" ht="15.75" x14ac:dyDescent="0.25">
      <c r="C30" s="125" t="s">
        <v>90</v>
      </c>
      <c r="D30" s="73">
        <v>1</v>
      </c>
      <c r="E30" s="356">
        <v>150</v>
      </c>
    </row>
    <row r="31" spans="3:17" x14ac:dyDescent="0.25">
      <c r="C31" s="126" t="s">
        <v>17</v>
      </c>
      <c r="D31" s="73">
        <f>+D36/E31</f>
        <v>0.156</v>
      </c>
      <c r="E31" s="129">
        <v>500</v>
      </c>
    </row>
    <row r="32" spans="3:17" ht="31.5" x14ac:dyDescent="0.25">
      <c r="C32" s="275" t="s">
        <v>91</v>
      </c>
      <c r="D32" s="365">
        <f>+D35/E32</f>
        <v>0.77390243902439027</v>
      </c>
      <c r="E32" s="129">
        <v>8200</v>
      </c>
    </row>
    <row r="33" spans="3:11" ht="32.25" thickBot="1" x14ac:dyDescent="0.3">
      <c r="C33" s="446" t="str">
        <f>+C38</f>
        <v>Programa Construyendo la Base de los Aprendizajes (CON BASE)</v>
      </c>
      <c r="D33" s="127">
        <f>+D38/E33</f>
        <v>1.3004959422903517</v>
      </c>
      <c r="E33" s="130">
        <v>4436</v>
      </c>
    </row>
    <row r="34" spans="3:11" ht="15.75" x14ac:dyDescent="0.25">
      <c r="C34" s="276"/>
      <c r="D34" s="277"/>
      <c r="E34" s="277"/>
    </row>
    <row r="35" spans="3:11" ht="15.75" x14ac:dyDescent="0.25">
      <c r="C35" s="276" t="s">
        <v>94</v>
      </c>
      <c r="D35" s="129">
        <f>+apertura!N11+apertura!N12</f>
        <v>6346</v>
      </c>
      <c r="E35" s="277"/>
    </row>
    <row r="36" spans="3:11" ht="15.75" x14ac:dyDescent="0.25">
      <c r="C36" s="276" t="s">
        <v>95</v>
      </c>
      <c r="D36" s="129">
        <v>78</v>
      </c>
      <c r="E36" s="278"/>
    </row>
    <row r="37" spans="3:11" ht="15.75" x14ac:dyDescent="0.25">
      <c r="C37" s="276" t="s">
        <v>96</v>
      </c>
      <c r="D37" s="129">
        <v>166</v>
      </c>
    </row>
    <row r="38" spans="3:11" ht="31.5" x14ac:dyDescent="0.25">
      <c r="C38" s="444" t="str">
        <f>+'1er trimestre'!B41</f>
        <v>Programa Construyendo la Base de los Aprendizajes (CON BASE)</v>
      </c>
      <c r="D38" s="129">
        <f>+'1er trimestre'!C41</f>
        <v>5769</v>
      </c>
    </row>
    <row r="39" spans="3:11" ht="25.5" customHeight="1" x14ac:dyDescent="0.25">
      <c r="D39" s="279">
        <f>SUM(D35:D38)</f>
        <v>12359</v>
      </c>
      <c r="G39" s="544"/>
      <c r="H39" s="544"/>
      <c r="I39" s="544"/>
      <c r="J39" s="544"/>
      <c r="K39" s="544"/>
    </row>
    <row r="41" spans="3:11" ht="15.75" thickBot="1" x14ac:dyDescent="0.3"/>
    <row r="42" spans="3:11" x14ac:dyDescent="0.25">
      <c r="C42" s="552" t="s">
        <v>45</v>
      </c>
      <c r="D42" s="554" t="s">
        <v>49</v>
      </c>
      <c r="E42" s="555" t="s">
        <v>249</v>
      </c>
    </row>
    <row r="43" spans="3:11" x14ac:dyDescent="0.25">
      <c r="C43" s="553"/>
      <c r="D43" s="545"/>
      <c r="E43" s="556"/>
    </row>
    <row r="44" spans="3:11" ht="15.75" x14ac:dyDescent="0.25">
      <c r="C44" s="125" t="s">
        <v>90</v>
      </c>
      <c r="D44" s="73">
        <v>1</v>
      </c>
      <c r="E44" s="129">
        <f>+E30</f>
        <v>150</v>
      </c>
    </row>
    <row r="45" spans="3:11" x14ac:dyDescent="0.25">
      <c r="C45" s="126" t="s">
        <v>17</v>
      </c>
      <c r="D45" s="73">
        <f>+D36/E45</f>
        <v>0.156</v>
      </c>
      <c r="E45" s="129">
        <f>+E31</f>
        <v>500</v>
      </c>
    </row>
    <row r="46" spans="3:11" ht="31.5" x14ac:dyDescent="0.25">
      <c r="C46" s="275" t="s">
        <v>91</v>
      </c>
      <c r="D46" s="73">
        <f>+D35/E46</f>
        <v>0.77390243902439027</v>
      </c>
      <c r="E46" s="129">
        <f>+E32</f>
        <v>8200</v>
      </c>
    </row>
    <row r="47" spans="3:11" ht="32.25" thickBot="1" x14ac:dyDescent="0.3">
      <c r="C47" s="446" t="str">
        <f>+C57</f>
        <v>Programa Construyendo la Base de los Aprendizajes (CON BASE)</v>
      </c>
      <c r="D47" s="127">
        <v>1</v>
      </c>
      <c r="E47" s="130">
        <f>+E33</f>
        <v>4436</v>
      </c>
    </row>
    <row r="50" spans="3:8" x14ac:dyDescent="0.25">
      <c r="C50" s="557" t="s">
        <v>25</v>
      </c>
      <c r="D50" s="545" t="s">
        <v>234</v>
      </c>
      <c r="E50" s="545" t="s">
        <v>235</v>
      </c>
      <c r="F50" s="545" t="s">
        <v>236</v>
      </c>
    </row>
    <row r="51" spans="3:8" ht="33" customHeight="1" x14ac:dyDescent="0.25">
      <c r="C51" s="545"/>
      <c r="D51" s="545"/>
      <c r="E51" s="545"/>
      <c r="F51" s="545"/>
    </row>
    <row r="52" spans="3:8" ht="15.75" x14ac:dyDescent="0.25">
      <c r="C52" s="280" t="s">
        <v>14</v>
      </c>
      <c r="D52" s="281"/>
      <c r="E52" s="282"/>
      <c r="F52" s="283"/>
    </row>
    <row r="53" spans="3:8" ht="15.75" x14ac:dyDescent="0.25">
      <c r="C53" s="284" t="s">
        <v>7</v>
      </c>
      <c r="D53" s="285">
        <f>+D37</f>
        <v>166</v>
      </c>
      <c r="E53" s="286">
        <v>150</v>
      </c>
      <c r="F53" s="287">
        <v>1</v>
      </c>
    </row>
    <row r="54" spans="3:8" ht="15.75" x14ac:dyDescent="0.25">
      <c r="C54" s="288" t="s">
        <v>15</v>
      </c>
      <c r="D54" s="289"/>
      <c r="E54" s="282"/>
      <c r="F54" s="290"/>
    </row>
    <row r="55" spans="3:8" ht="15.75" x14ac:dyDescent="0.25">
      <c r="C55" s="284" t="s">
        <v>2</v>
      </c>
      <c r="D55" s="285">
        <f>+apertura!N11</f>
        <v>4880</v>
      </c>
      <c r="E55" s="558">
        <v>8200</v>
      </c>
      <c r="F55" s="560">
        <f>+(D55+D56)/E55</f>
        <v>0.77390243902439027</v>
      </c>
      <c r="H55" s="88"/>
    </row>
    <row r="56" spans="3:8" ht="15.75" x14ac:dyDescent="0.25">
      <c r="C56" s="284" t="s">
        <v>3</v>
      </c>
      <c r="D56" s="285">
        <f>+apertura!N12</f>
        <v>1466</v>
      </c>
      <c r="E56" s="559"/>
      <c r="F56" s="561"/>
    </row>
    <row r="57" spans="3:8" ht="31.5" x14ac:dyDescent="0.25">
      <c r="C57" s="445" t="str">
        <f>+C38</f>
        <v>Programa Construyendo la Base de los Aprendizajes (CON BASE)</v>
      </c>
      <c r="D57" s="285">
        <f>+D38</f>
        <v>5769</v>
      </c>
      <c r="E57" s="447">
        <f>+E47</f>
        <v>4436</v>
      </c>
      <c r="F57" s="287">
        <v>1</v>
      </c>
    </row>
    <row r="58" spans="3:8" ht="15.75" x14ac:dyDescent="0.25">
      <c r="C58" s="288" t="s">
        <v>17</v>
      </c>
      <c r="D58" s="289"/>
      <c r="E58" s="282"/>
      <c r="F58" s="290"/>
    </row>
    <row r="59" spans="3:8" ht="15.75" x14ac:dyDescent="0.25">
      <c r="C59" s="284" t="s">
        <v>34</v>
      </c>
      <c r="D59" s="285">
        <v>0</v>
      </c>
      <c r="E59" s="546">
        <v>500</v>
      </c>
      <c r="F59" s="549">
        <f>+(D59+D60+D61)/E59</f>
        <v>0.156</v>
      </c>
    </row>
    <row r="60" spans="3:8" ht="15.75" x14ac:dyDescent="0.25">
      <c r="C60" s="284" t="s">
        <v>11</v>
      </c>
      <c r="D60" s="285">
        <v>0</v>
      </c>
      <c r="E60" s="547"/>
      <c r="F60" s="550"/>
    </row>
    <row r="61" spans="3:8" ht="15.75" x14ac:dyDescent="0.25">
      <c r="C61" s="284" t="s">
        <v>12</v>
      </c>
      <c r="D61" s="285">
        <v>78</v>
      </c>
      <c r="E61" s="548"/>
      <c r="F61" s="551"/>
    </row>
    <row r="62" spans="3:8" ht="15.75" x14ac:dyDescent="0.25">
      <c r="C62" s="366" t="s">
        <v>4</v>
      </c>
      <c r="D62" s="364">
        <f>SUM(D53:D61)</f>
        <v>12359</v>
      </c>
      <c r="E62" s="368">
        <f>SUM(E53:E61)</f>
        <v>13286</v>
      </c>
      <c r="F62" s="367">
        <f>+(D62-D53)/E62</f>
        <v>0.91773295197952731</v>
      </c>
    </row>
  </sheetData>
  <mergeCells count="34">
    <mergeCell ref="P11:P12"/>
    <mergeCell ref="Q11:Q12"/>
    <mergeCell ref="D28:D29"/>
    <mergeCell ref="C28:C29"/>
    <mergeCell ref="C7:K7"/>
    <mergeCell ref="D16:D17"/>
    <mergeCell ref="D20:D22"/>
    <mergeCell ref="E28:E29"/>
    <mergeCell ref="J16:J17"/>
    <mergeCell ref="K16:K17"/>
    <mergeCell ref="J20:J22"/>
    <mergeCell ref="K20:K22"/>
    <mergeCell ref="Q16:Q17"/>
    <mergeCell ref="Q20:Q22"/>
    <mergeCell ref="C6:K6"/>
    <mergeCell ref="D11:D12"/>
    <mergeCell ref="J11:J12"/>
    <mergeCell ref="C11:C12"/>
    <mergeCell ref="E11:I11"/>
    <mergeCell ref="K11:K12"/>
    <mergeCell ref="C9:K9"/>
    <mergeCell ref="C8:K8"/>
    <mergeCell ref="G39:K39"/>
    <mergeCell ref="F50:F51"/>
    <mergeCell ref="E59:E61"/>
    <mergeCell ref="F59:F61"/>
    <mergeCell ref="C42:C43"/>
    <mergeCell ref="D42:D43"/>
    <mergeCell ref="E42:E43"/>
    <mergeCell ref="C50:C51"/>
    <mergeCell ref="D50:D51"/>
    <mergeCell ref="E50:E51"/>
    <mergeCell ref="E55:E56"/>
    <mergeCell ref="F55:F56"/>
  </mergeCells>
  <printOptions horizontalCentered="1" verticalCentered="1"/>
  <pageMargins left="0" right="0" top="0.74803149606299213" bottom="0.74803149606299213" header="0.31496062992125984" footer="0.31496062992125984"/>
  <pageSetup orientation="landscape" r:id="rId1"/>
  <ignoredErrors>
    <ignoredError sqref="D32 D4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K24"/>
  <sheetViews>
    <sheetView workbookViewId="0">
      <selection activeCell="H14" sqref="H14"/>
    </sheetView>
  </sheetViews>
  <sheetFormatPr baseColWidth="10" defaultRowHeight="15" x14ac:dyDescent="0.25"/>
  <cols>
    <col min="3" max="3" width="39.140625" bestFit="1" customWidth="1"/>
    <col min="4" max="4" width="14" customWidth="1"/>
    <col min="6" max="6" width="14.140625" customWidth="1"/>
  </cols>
  <sheetData>
    <row r="5" spans="3:11" x14ac:dyDescent="0.25">
      <c r="C5" s="586" t="s">
        <v>23</v>
      </c>
      <c r="D5" s="586"/>
      <c r="E5" s="586"/>
      <c r="F5" s="586"/>
    </row>
    <row r="6" spans="3:11" x14ac:dyDescent="0.25">
      <c r="C6" s="587" t="s">
        <v>135</v>
      </c>
      <c r="D6" s="587"/>
      <c r="E6" s="587"/>
      <c r="F6" s="587"/>
    </row>
    <row r="7" spans="3:11" x14ac:dyDescent="0.25">
      <c r="C7" s="591" t="s">
        <v>245</v>
      </c>
      <c r="D7" s="591"/>
      <c r="E7" s="591"/>
      <c r="F7" s="591"/>
      <c r="K7" s="415"/>
    </row>
    <row r="8" spans="3:11" ht="15" customHeight="1" x14ac:dyDescent="0.25">
      <c r="C8" s="557" t="s">
        <v>25</v>
      </c>
      <c r="D8" s="545" t="s">
        <v>246</v>
      </c>
      <c r="E8" s="545" t="s">
        <v>100</v>
      </c>
      <c r="F8" s="545" t="s">
        <v>132</v>
      </c>
      <c r="K8" s="416"/>
    </row>
    <row r="9" spans="3:11" ht="33.75" customHeight="1" x14ac:dyDescent="0.25">
      <c r="C9" s="545"/>
      <c r="D9" s="545"/>
      <c r="E9" s="545"/>
      <c r="F9" s="545"/>
      <c r="K9" s="416"/>
    </row>
    <row r="10" spans="3:11" ht="15.75" x14ac:dyDescent="0.25">
      <c r="C10" s="280" t="s">
        <v>14</v>
      </c>
      <c r="D10" s="281"/>
      <c r="E10" s="281"/>
      <c r="F10" s="281"/>
      <c r="K10" s="416"/>
    </row>
    <row r="11" spans="3:11" ht="15.75" x14ac:dyDescent="0.25">
      <c r="C11" s="284" t="s">
        <v>7</v>
      </c>
      <c r="D11" s="285">
        <v>166</v>
      </c>
      <c r="E11" s="285">
        <v>150</v>
      </c>
      <c r="F11" s="285">
        <v>264</v>
      </c>
      <c r="K11" s="416"/>
    </row>
    <row r="12" spans="3:11" ht="15.75" x14ac:dyDescent="0.25">
      <c r="C12" s="288" t="s">
        <v>15</v>
      </c>
      <c r="D12" s="289"/>
      <c r="E12" s="289"/>
      <c r="F12" s="289"/>
      <c r="K12" s="416"/>
    </row>
    <row r="13" spans="3:11" ht="15.75" x14ac:dyDescent="0.25">
      <c r="C13" s="284" t="s">
        <v>2</v>
      </c>
      <c r="D13" s="285">
        <v>4880</v>
      </c>
      <c r="E13" s="588">
        <v>8200</v>
      </c>
      <c r="F13" s="326">
        <v>4880</v>
      </c>
      <c r="K13" s="416"/>
    </row>
    <row r="14" spans="3:11" ht="15.75" x14ac:dyDescent="0.25">
      <c r="C14" s="284" t="s">
        <v>3</v>
      </c>
      <c r="D14" s="285">
        <v>1466</v>
      </c>
      <c r="E14" s="590"/>
      <c r="F14" s="325">
        <v>1466</v>
      </c>
      <c r="G14" s="101"/>
      <c r="K14" s="416"/>
    </row>
    <row r="15" spans="3:11" ht="31.5" x14ac:dyDescent="0.25">
      <c r="C15" s="445" t="str">
        <f>+'Anexo 4'!C47</f>
        <v>Programa Construyendo la Base de los Aprendizajes (CON BASE)</v>
      </c>
      <c r="D15" s="285">
        <v>5769</v>
      </c>
      <c r="E15" s="285">
        <v>4436</v>
      </c>
      <c r="F15" s="285">
        <v>5769</v>
      </c>
      <c r="K15" s="416"/>
    </row>
    <row r="16" spans="3:11" ht="15.75" x14ac:dyDescent="0.25">
      <c r="C16" s="288" t="s">
        <v>17</v>
      </c>
      <c r="D16" s="289"/>
      <c r="E16" s="289"/>
      <c r="F16" s="289"/>
      <c r="K16" s="416"/>
    </row>
    <row r="17" spans="3:11" ht="15.75" x14ac:dyDescent="0.25">
      <c r="C17" s="284" t="s">
        <v>34</v>
      </c>
      <c r="D17" s="285">
        <v>0</v>
      </c>
      <c r="E17" s="588">
        <v>753</v>
      </c>
      <c r="F17" s="588">
        <v>500</v>
      </c>
      <c r="K17" s="416"/>
    </row>
    <row r="18" spans="3:11" ht="15.75" x14ac:dyDescent="0.25">
      <c r="C18" s="284" t="s">
        <v>11</v>
      </c>
      <c r="D18" s="285">
        <v>0</v>
      </c>
      <c r="E18" s="589"/>
      <c r="F18" s="589"/>
      <c r="K18" s="416"/>
    </row>
    <row r="19" spans="3:11" ht="15.75" x14ac:dyDescent="0.25">
      <c r="C19" s="284" t="s">
        <v>12</v>
      </c>
      <c r="D19" s="285">
        <v>78</v>
      </c>
      <c r="E19" s="590"/>
      <c r="F19" s="590"/>
      <c r="K19" s="416"/>
    </row>
    <row r="20" spans="3:11" x14ac:dyDescent="0.25">
      <c r="C20" s="361" t="s">
        <v>141</v>
      </c>
      <c r="D20" s="362">
        <f>+D11+D13+D14+D15+D17+D18+D19</f>
        <v>12359</v>
      </c>
      <c r="E20" s="363"/>
      <c r="F20" s="364">
        <f>SUM(F11:F19)</f>
        <v>12879</v>
      </c>
      <c r="K20" s="416"/>
    </row>
    <row r="21" spans="3:11" x14ac:dyDescent="0.25">
      <c r="K21" s="416"/>
    </row>
    <row r="22" spans="3:11" x14ac:dyDescent="0.25">
      <c r="K22" s="416"/>
    </row>
    <row r="23" spans="3:11" x14ac:dyDescent="0.25">
      <c r="K23" s="417"/>
    </row>
    <row r="24" spans="3:11" x14ac:dyDescent="0.25">
      <c r="K24" s="417"/>
    </row>
  </sheetData>
  <mergeCells count="10">
    <mergeCell ref="C5:F5"/>
    <mergeCell ref="C6:F6"/>
    <mergeCell ref="E17:E19"/>
    <mergeCell ref="F17:F19"/>
    <mergeCell ref="C8:C9"/>
    <mergeCell ref="D8:D9"/>
    <mergeCell ref="E8:E9"/>
    <mergeCell ref="F8:F9"/>
    <mergeCell ref="E13:E14"/>
    <mergeCell ref="C7:F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24</vt:i4>
      </vt:variant>
    </vt:vector>
  </HeadingPairs>
  <TitlesOfParts>
    <vt:vector size="31" baseType="lpstr">
      <vt:lpstr>1er trimestre</vt:lpstr>
      <vt:lpstr>apertura</vt:lpstr>
      <vt:lpstr>Anexo 1</vt:lpstr>
      <vt:lpstr>Anexo 2</vt:lpstr>
      <vt:lpstr>Anexo 3</vt:lpstr>
      <vt:lpstr>Anexo 4</vt:lpstr>
      <vt:lpstr>Beneficiados</vt:lpstr>
      <vt:lpstr>'1er trimestre'!_Toc68362146</vt:lpstr>
      <vt:lpstr>'1er trimestre'!_Toc68362147</vt:lpstr>
      <vt:lpstr>'1er trimestre'!_Toc68362149</vt:lpstr>
      <vt:lpstr>'1er trimestre'!_Toc68362151</vt:lpstr>
      <vt:lpstr>'1er trimestre'!_Toc68362153</vt:lpstr>
      <vt:lpstr>'1er trimestre'!_Toc68362154</vt:lpstr>
      <vt:lpstr>'1er trimestre'!_Toc68362155</vt:lpstr>
      <vt:lpstr>'1er trimestre'!_Toc68362157</vt:lpstr>
      <vt:lpstr>'1er trimestre'!_Toc68362158</vt:lpstr>
      <vt:lpstr>'1er trimestre'!_Toc68362162</vt:lpstr>
      <vt:lpstr>'1er trimestre'!_Toc68362163</vt:lpstr>
      <vt:lpstr>'1er trimestre'!_Toc68362165</vt:lpstr>
      <vt:lpstr>'1er trimestre'!_Toc68362166</vt:lpstr>
      <vt:lpstr>'Anexo 1'!_Toc68362168</vt:lpstr>
      <vt:lpstr>'Anexo 3'!_Toc68362170</vt:lpstr>
      <vt:lpstr>'Anexo 4'!_Toc68362171</vt:lpstr>
      <vt:lpstr>'1er trimestre'!_Toc76995548</vt:lpstr>
      <vt:lpstr>'1er trimestre'!_Toc76995549</vt:lpstr>
      <vt:lpstr>'1er trimestre'!Área_de_impresión</vt:lpstr>
      <vt:lpstr>'Anexo 1'!Área_de_impresión</vt:lpstr>
      <vt:lpstr>'Anexo 3'!Área_de_impresión</vt:lpstr>
      <vt:lpstr>'Anexo 4'!Área_de_impresión</vt:lpstr>
      <vt:lpstr>apertura!Área_de_impresión</vt:lpstr>
      <vt:lpstr>Beneficiados!Área_de_impresión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Stepan</dc:creator>
  <cp:lastModifiedBy>Erick Guillermo Peña</cp:lastModifiedBy>
  <cp:lastPrinted>2023-04-10T12:53:29Z</cp:lastPrinted>
  <dcterms:created xsi:type="dcterms:W3CDTF">2021-09-14T18:05:37Z</dcterms:created>
  <dcterms:modified xsi:type="dcterms:W3CDTF">2023-04-13T18:53:59Z</dcterms:modified>
</cp:coreProperties>
</file>