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6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Eguillermo\Google Drive\ENERO-DICIEMBRE 2022\ESTADISTICA\ENERO-DICIEMBRE 2022\JULIO-SEPTIEMBRE\Estadísticas Julio-Septiembre 2022\"/>
    </mc:Choice>
  </mc:AlternateContent>
  <bookViews>
    <workbookView xWindow="-120" yWindow="-120" windowWidth="19440" windowHeight="10440" firstSheet="1" activeTab="6"/>
  </bookViews>
  <sheets>
    <sheet name="3er Trimestre 2022" sheetId="1" r:id="rId1"/>
    <sheet name="apertura" sheetId="7" r:id="rId2"/>
    <sheet name="Anexo 1" sheetId="2" r:id="rId3"/>
    <sheet name="Anexo 2" sheetId="3" r:id="rId4"/>
    <sheet name="Anexo 3" sheetId="4" r:id="rId5"/>
    <sheet name="Anexo 4" sheetId="5" r:id="rId6"/>
    <sheet name="Beneficiados" sheetId="8" r:id="rId7"/>
  </sheets>
  <definedNames>
    <definedName name="_Toc68362146" localSheetId="0">'3er Trimestre 2022'!$B$12</definedName>
    <definedName name="_Toc68362147" localSheetId="0">'3er Trimestre 2022'!$B$13</definedName>
    <definedName name="_Toc68362149" localSheetId="0">'3er Trimestre 2022'!$B$41</definedName>
    <definedName name="_Toc68362150" localSheetId="0">'3er Trimestre 2022'!#REF!</definedName>
    <definedName name="_Toc68362151" localSheetId="0">'3er Trimestre 2022'!$B$53</definedName>
    <definedName name="_Toc68362153" localSheetId="0">'3er Trimestre 2022'!$B$65</definedName>
    <definedName name="_Toc68362154" localSheetId="0">'3er Trimestre 2022'!$B$67</definedName>
    <definedName name="_Toc68362155" localSheetId="0">'3er Trimestre 2022'!$B$87</definedName>
    <definedName name="_Toc68362157" localSheetId="0">'3er Trimestre 2022'!$B$106</definedName>
    <definedName name="_Toc68362158" localSheetId="0">'3er Trimestre 2022'!$B$107</definedName>
    <definedName name="_Toc68362159" localSheetId="0">'3er Trimestre 2022'!$B$123</definedName>
    <definedName name="_Toc68362160" localSheetId="0">'3er Trimestre 2022'!$B$138</definedName>
    <definedName name="_Toc68362162" localSheetId="0">'3er Trimestre 2022'!$B$152</definedName>
    <definedName name="_Toc68362163" localSheetId="0">'3er Trimestre 2022'!$B$154</definedName>
    <definedName name="_Toc68362165" localSheetId="0">'3er Trimestre 2022'!$B$164</definedName>
    <definedName name="_Toc68362166" localSheetId="0">'3er Trimestre 2022'!$B$166</definedName>
    <definedName name="_Toc68362168" localSheetId="2">'Anexo 1'!$C$4</definedName>
    <definedName name="_Toc68362169" localSheetId="3">'Anexo 2'!$C$4</definedName>
    <definedName name="_Toc68362170" localSheetId="4">'Anexo 3'!$C$6</definedName>
    <definedName name="_Toc68362171" localSheetId="5">'Anexo 4'!$C$6</definedName>
    <definedName name="_Toc76995548" localSheetId="0">'3er Trimestre 2022'!$B$12</definedName>
    <definedName name="_Toc76995549" localSheetId="0">'3er Trimestre 2022'!$B$13</definedName>
    <definedName name="_xlnm.Print_Area" localSheetId="0">'3er Trimestre 2022'!$B$271:$E$295</definedName>
    <definedName name="_xlnm.Print_Area" localSheetId="2">'Anexo 1'!$C$1:$K$35</definedName>
    <definedName name="_xlnm.Print_Area" localSheetId="4">'Anexo 3'!$C$2:$H$22</definedName>
    <definedName name="_xlnm.Print_Area" localSheetId="5">'Anexo 4'!$C$49:$F$63</definedName>
    <definedName name="_xlnm.Print_Area" localSheetId="1">apertura!$L$22:$R$31</definedName>
    <definedName name="_xlnm.Print_Area" localSheetId="6">Beneficiados!$C$1:$F$21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20" i="5" l="1"/>
  <c r="J16" i="5"/>
  <c r="G16" i="5"/>
  <c r="F16" i="5"/>
  <c r="F62" i="5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G13" i="2"/>
  <c r="F13" i="2"/>
  <c r="I21" i="2"/>
  <c r="H21" i="2"/>
  <c r="G15" i="2"/>
  <c r="F15" i="2"/>
  <c r="G28" i="2"/>
  <c r="F28" i="2"/>
  <c r="G24" i="2"/>
  <c r="F24" i="2"/>
  <c r="E13" i="2"/>
  <c r="D13" i="2"/>
  <c r="E17" i="2"/>
  <c r="D17" i="2"/>
  <c r="D16" i="2"/>
  <c r="E16" i="2"/>
  <c r="C141" i="1"/>
  <c r="C140" i="1"/>
  <c r="C33" i="1"/>
  <c r="D31" i="1" s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C216" i="1"/>
  <c r="C215" i="1"/>
  <c r="C214" i="1"/>
  <c r="C213" i="1"/>
  <c r="C212" i="1"/>
  <c r="D28" i="1" l="1"/>
  <c r="D29" i="1"/>
  <c r="D32" i="1"/>
  <c r="D30" i="1"/>
  <c r="D27" i="1"/>
  <c r="K37" i="4"/>
  <c r="K36" i="4"/>
  <c r="K35" i="4"/>
  <c r="K34" i="4"/>
  <c r="K33" i="4"/>
  <c r="K32" i="4"/>
  <c r="K31" i="4"/>
  <c r="G37" i="4"/>
  <c r="G36" i="4"/>
  <c r="G35" i="4"/>
  <c r="G34" i="4"/>
  <c r="G33" i="4"/>
  <c r="G32" i="4"/>
  <c r="G31" i="4"/>
  <c r="F37" i="4"/>
  <c r="F36" i="4"/>
  <c r="F35" i="4"/>
  <c r="F34" i="4"/>
  <c r="F33" i="4"/>
  <c r="F32" i="4"/>
  <c r="F31" i="4"/>
  <c r="D72" i="3"/>
  <c r="D69" i="3"/>
  <c r="D61" i="3"/>
  <c r="F21" i="5"/>
  <c r="F32" i="2"/>
  <c r="C82" i="1"/>
  <c r="I32" i="2"/>
  <c r="K24" i="2"/>
  <c r="J24" i="2"/>
  <c r="H32" i="2"/>
  <c r="G32" i="2"/>
  <c r="D32" i="2"/>
  <c r="E32" i="2"/>
  <c r="D32" i="5"/>
  <c r="F20" i="8"/>
  <c r="I31" i="4"/>
  <c r="E62" i="5"/>
  <c r="D76" i="1" l="1"/>
  <c r="D77" i="1"/>
  <c r="D81" i="1"/>
  <c r="D80" i="1"/>
  <c r="D55" i="3"/>
  <c r="D42" i="3"/>
  <c r="F263" i="1" l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64" i="1" l="1"/>
  <c r="E37" i="4"/>
  <c r="E36" i="4"/>
  <c r="E35" i="4"/>
  <c r="E34" i="4"/>
  <c r="E33" i="4"/>
  <c r="E32" i="4"/>
  <c r="E31" i="4"/>
  <c r="R29" i="7" l="1"/>
  <c r="K31" i="2" l="1"/>
  <c r="J31" i="2"/>
  <c r="K30" i="2"/>
  <c r="J30" i="2"/>
  <c r="K29" i="2"/>
  <c r="J29" i="2"/>
  <c r="K28" i="2"/>
  <c r="J28" i="2"/>
  <c r="K27" i="2"/>
  <c r="J27" i="2"/>
  <c r="K26" i="2"/>
  <c r="J26" i="2"/>
  <c r="K25" i="2"/>
  <c r="J25" i="2"/>
  <c r="K23" i="2"/>
  <c r="J23" i="2"/>
  <c r="K22" i="2"/>
  <c r="J22" i="2"/>
  <c r="K21" i="2"/>
  <c r="J21" i="2"/>
  <c r="K20" i="2"/>
  <c r="J20" i="2"/>
  <c r="K19" i="2"/>
  <c r="J19" i="2"/>
  <c r="K18" i="2"/>
  <c r="J18" i="2"/>
  <c r="K17" i="2"/>
  <c r="J17" i="2"/>
  <c r="K16" i="2"/>
  <c r="J16" i="2"/>
  <c r="K15" i="2"/>
  <c r="J15" i="2"/>
  <c r="K14" i="2"/>
  <c r="J14" i="2"/>
  <c r="K13" i="2"/>
  <c r="J13" i="2"/>
  <c r="K12" i="2"/>
  <c r="J12" i="2"/>
  <c r="F55" i="5" l="1"/>
  <c r="D37" i="4"/>
  <c r="D36" i="4"/>
  <c r="D35" i="4"/>
  <c r="D34" i="4"/>
  <c r="D33" i="4"/>
  <c r="D32" i="4"/>
  <c r="D31" i="4"/>
  <c r="E292" i="1"/>
  <c r="D292" i="1"/>
  <c r="E291" i="1"/>
  <c r="D291" i="1"/>
  <c r="E290" i="1"/>
  <c r="D290" i="1"/>
  <c r="E289" i="1"/>
  <c r="D289" i="1"/>
  <c r="E288" i="1"/>
  <c r="D288" i="1"/>
  <c r="E287" i="1"/>
  <c r="D287" i="1"/>
  <c r="E286" i="1"/>
  <c r="D286" i="1"/>
  <c r="E285" i="1"/>
  <c r="D285" i="1"/>
  <c r="E284" i="1"/>
  <c r="D284" i="1"/>
  <c r="E283" i="1"/>
  <c r="D283" i="1"/>
  <c r="E282" i="1"/>
  <c r="D282" i="1"/>
  <c r="E281" i="1"/>
  <c r="D281" i="1"/>
  <c r="E280" i="1"/>
  <c r="D280" i="1"/>
  <c r="E279" i="1"/>
  <c r="D279" i="1"/>
  <c r="E278" i="1"/>
  <c r="D278" i="1"/>
  <c r="E277" i="1"/>
  <c r="D277" i="1"/>
  <c r="E276" i="1"/>
  <c r="D276" i="1"/>
  <c r="E275" i="1"/>
  <c r="D275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D264" i="1"/>
  <c r="C186" i="1"/>
  <c r="C185" i="1"/>
  <c r="C184" i="1"/>
  <c r="C183" i="1"/>
  <c r="C182" i="1"/>
  <c r="D160" i="1"/>
  <c r="C127" i="1"/>
  <c r="C126" i="1"/>
  <c r="C125" i="1"/>
  <c r="C147" i="1" l="1"/>
  <c r="D147" i="1" s="1"/>
  <c r="C97" i="1"/>
  <c r="D145" i="1" l="1"/>
  <c r="D144" i="1"/>
  <c r="D94" i="1"/>
  <c r="D95" i="1"/>
  <c r="D96" i="1"/>
  <c r="D24" i="1"/>
  <c r="D25" i="1"/>
  <c r="Q30" i="7"/>
  <c r="P30" i="7"/>
  <c r="O30" i="7"/>
  <c r="N30" i="7"/>
  <c r="R28" i="7"/>
  <c r="R27" i="7"/>
  <c r="D23" i="5"/>
  <c r="R30" i="7" l="1"/>
  <c r="D293" i="1"/>
  <c r="C293" i="1"/>
  <c r="E293" i="1"/>
  <c r="C187" i="1" l="1"/>
  <c r="C217" i="1"/>
  <c r="C233" i="1" l="1"/>
  <c r="D172" i="1"/>
  <c r="C202" i="1"/>
  <c r="E264" i="1" l="1"/>
  <c r="D182" i="1"/>
  <c r="C264" i="1"/>
  <c r="R14" i="7"/>
  <c r="D183" i="1" l="1"/>
  <c r="D185" i="1"/>
  <c r="D19" i="3"/>
  <c r="E158" i="1" l="1"/>
  <c r="D143" i="1" l="1"/>
  <c r="D142" i="1"/>
  <c r="D141" i="1"/>
  <c r="D146" i="1"/>
  <c r="Q17" i="7" l="1"/>
  <c r="P17" i="7"/>
  <c r="O17" i="7"/>
  <c r="N17" i="7"/>
  <c r="R16" i="7"/>
  <c r="R15" i="7"/>
  <c r="R13" i="7"/>
  <c r="R12" i="7"/>
  <c r="R11" i="7"/>
  <c r="R10" i="7"/>
  <c r="I29" i="7"/>
  <c r="I28" i="7"/>
  <c r="I27" i="7"/>
  <c r="I26" i="7"/>
  <c r="I25" i="7"/>
  <c r="I24" i="7"/>
  <c r="I16" i="7"/>
  <c r="I15" i="7"/>
  <c r="I14" i="7"/>
  <c r="I13" i="7"/>
  <c r="I12" i="7"/>
  <c r="I11" i="7"/>
  <c r="H30" i="7"/>
  <c r="G30" i="7"/>
  <c r="F30" i="7"/>
  <c r="E30" i="7"/>
  <c r="I23" i="7"/>
  <c r="H17" i="7"/>
  <c r="G17" i="7"/>
  <c r="F17" i="7"/>
  <c r="E17" i="7"/>
  <c r="I10" i="7"/>
  <c r="D45" i="3"/>
  <c r="D73" i="3" s="1"/>
  <c r="R17" i="7" l="1"/>
  <c r="I17" i="7"/>
  <c r="I30" i="7"/>
  <c r="D17" i="1"/>
  <c r="G38" i="4"/>
  <c r="G49" i="4" s="1"/>
  <c r="C47" i="1" l="1"/>
  <c r="G22" i="4"/>
  <c r="C114" i="1"/>
  <c r="D47" i="1"/>
  <c r="E17" i="1"/>
  <c r="E47" i="1" l="1"/>
  <c r="D114" i="1"/>
  <c r="B117" i="1"/>
  <c r="D117" i="1" s="1"/>
  <c r="E45" i="1"/>
  <c r="K38" i="4" l="1"/>
  <c r="H20" i="4"/>
  <c r="G21" i="5" s="1"/>
  <c r="H21" i="4"/>
  <c r="G22" i="5" s="1"/>
  <c r="H19" i="4"/>
  <c r="G20" i="5" s="1"/>
  <c r="H17" i="4"/>
  <c r="H16" i="4"/>
  <c r="G17" i="5" s="1"/>
  <c r="H15" i="4"/>
  <c r="H13" i="4"/>
  <c r="G14" i="5" s="1"/>
  <c r="D78" i="1"/>
  <c r="M20" i="5" l="1"/>
  <c r="G23" i="5"/>
  <c r="M16" i="5"/>
  <c r="D44" i="5"/>
  <c r="D30" i="5"/>
  <c r="F59" i="5"/>
  <c r="D75" i="1"/>
  <c r="D74" i="1"/>
  <c r="D72" i="1"/>
  <c r="D73" i="1"/>
  <c r="E170" i="1"/>
  <c r="E169" i="1"/>
  <c r="E171" i="1"/>
  <c r="D79" i="1"/>
  <c r="H22" i="4"/>
  <c r="D71" i="1"/>
  <c r="D70" i="1"/>
  <c r="E38" i="4"/>
  <c r="D38" i="4"/>
  <c r="H262" i="1"/>
  <c r="D213" i="1"/>
  <c r="C17" i="1"/>
  <c r="C58" i="1"/>
  <c r="C128" i="1"/>
  <c r="K11" i="2"/>
  <c r="K32" i="2" s="1"/>
  <c r="J11" i="2"/>
  <c r="J32" i="2" s="1"/>
  <c r="D82" i="1" l="1"/>
  <c r="E49" i="4"/>
  <c r="I36" i="4"/>
  <c r="I32" i="4"/>
  <c r="I35" i="4"/>
  <c r="I34" i="4"/>
  <c r="I37" i="4"/>
  <c r="I33" i="4"/>
  <c r="D49" i="4"/>
  <c r="F38" i="4"/>
  <c r="D62" i="5"/>
  <c r="D39" i="5"/>
  <c r="D46" i="5"/>
  <c r="D45" i="5"/>
  <c r="D31" i="5"/>
  <c r="D47" i="5"/>
  <c r="D33" i="5"/>
  <c r="D93" i="1"/>
  <c r="D92" i="1"/>
  <c r="D232" i="1"/>
  <c r="E172" i="1"/>
  <c r="I263" i="1"/>
  <c r="D200" i="1"/>
  <c r="D126" i="1"/>
  <c r="D125" i="1"/>
  <c r="D127" i="1"/>
  <c r="H36" i="4"/>
  <c r="H37" i="4"/>
  <c r="H34" i="4"/>
  <c r="H33" i="4"/>
  <c r="H31" i="4"/>
  <c r="H35" i="4"/>
  <c r="H32" i="4"/>
  <c r="D57" i="1"/>
  <c r="D56" i="1"/>
  <c r="D55" i="1"/>
  <c r="D91" i="1"/>
  <c r="D90" i="1"/>
  <c r="G261" i="1"/>
  <c r="D230" i="1"/>
  <c r="D231" i="1"/>
  <c r="D229" i="1"/>
  <c r="D228" i="1"/>
  <c r="D26" i="1"/>
  <c r="D33" i="1" s="1"/>
  <c r="G262" i="1"/>
  <c r="G250" i="1"/>
  <c r="G254" i="1"/>
  <c r="G258" i="1"/>
  <c r="I260" i="1"/>
  <c r="I248" i="1"/>
  <c r="I252" i="1"/>
  <c r="I256" i="1"/>
  <c r="I246" i="1"/>
  <c r="G246" i="1"/>
  <c r="I250" i="1"/>
  <c r="I254" i="1"/>
  <c r="I258" i="1"/>
  <c r="I262" i="1"/>
  <c r="G248" i="1"/>
  <c r="G252" i="1"/>
  <c r="G256" i="1"/>
  <c r="G260" i="1"/>
  <c r="H263" i="1"/>
  <c r="H249" i="1"/>
  <c r="H253" i="1"/>
  <c r="H257" i="1"/>
  <c r="H261" i="1"/>
  <c r="G247" i="1"/>
  <c r="H248" i="1"/>
  <c r="I249" i="1"/>
  <c r="G251" i="1"/>
  <c r="H252" i="1"/>
  <c r="I253" i="1"/>
  <c r="G255" i="1"/>
  <c r="H256" i="1"/>
  <c r="I257" i="1"/>
  <c r="G259" i="1"/>
  <c r="H260" i="1"/>
  <c r="I261" i="1"/>
  <c r="G263" i="1"/>
  <c r="H247" i="1"/>
  <c r="H251" i="1"/>
  <c r="H255" i="1"/>
  <c r="H259" i="1"/>
  <c r="H246" i="1"/>
  <c r="I247" i="1"/>
  <c r="G249" i="1"/>
  <c r="H250" i="1"/>
  <c r="I251" i="1"/>
  <c r="G253" i="1"/>
  <c r="H254" i="1"/>
  <c r="I255" i="1"/>
  <c r="G257" i="1"/>
  <c r="H258" i="1"/>
  <c r="I259" i="1"/>
  <c r="D184" i="1"/>
  <c r="D214" i="1"/>
  <c r="D198" i="1"/>
  <c r="D215" i="1"/>
  <c r="D186" i="1"/>
  <c r="D199" i="1"/>
  <c r="D212" i="1"/>
  <c r="D216" i="1"/>
  <c r="D197" i="1"/>
  <c r="D201" i="1"/>
  <c r="F22" i="4"/>
  <c r="Q22" i="5"/>
  <c r="Q21" i="5"/>
  <c r="K20" i="5"/>
  <c r="Q20" i="5" s="1"/>
  <c r="Q17" i="5"/>
  <c r="J14" i="5"/>
  <c r="E22" i="4"/>
  <c r="D22" i="4"/>
  <c r="D97" i="1" l="1"/>
  <c r="F49" i="4"/>
  <c r="J35" i="4"/>
  <c r="J33" i="4"/>
  <c r="J36" i="4"/>
  <c r="J34" i="4"/>
  <c r="J37" i="4"/>
  <c r="J32" i="4"/>
  <c r="J31" i="4"/>
  <c r="H264" i="1"/>
  <c r="D40" i="4"/>
  <c r="D128" i="1"/>
  <c r="D58" i="1"/>
  <c r="D140" i="1"/>
  <c r="I38" i="4"/>
  <c r="H38" i="4"/>
  <c r="J18" i="5"/>
  <c r="K18" i="5" s="1"/>
  <c r="Q18" i="5" s="1"/>
  <c r="D233" i="1"/>
  <c r="G264" i="1"/>
  <c r="F23" i="5"/>
  <c r="K16" i="5"/>
  <c r="Q16" i="5" s="1"/>
  <c r="D217" i="1"/>
  <c r="D202" i="1"/>
  <c r="I264" i="1"/>
  <c r="E157" i="1"/>
  <c r="E156" i="1"/>
  <c r="E159" i="1"/>
  <c r="D187" i="1"/>
  <c r="K14" i="5"/>
  <c r="Q14" i="5" s="1"/>
  <c r="G42" i="4" l="1"/>
  <c r="D42" i="4"/>
  <c r="F42" i="4"/>
  <c r="E160" i="1"/>
  <c r="J38" i="4"/>
  <c r="E42" i="4"/>
  <c r="J23" i="5"/>
  <c r="K23" i="5" s="1"/>
</calcChain>
</file>

<file path=xl/comments1.xml><?xml version="1.0" encoding="utf-8"?>
<comments xmlns="http://schemas.openxmlformats.org/spreadsheetml/2006/main">
  <authors>
    <author>tc={D02334DA-44A6-40AC-9FCC-DC91320A78CD}</author>
    <author>tc={E7961D5E-2E6D-4A8A-A7B4-A22A6A723941}</author>
  </authors>
  <commentList>
    <comment ref="C6" authorId="0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Estos datos fueron extraidos de los informes trimestrales, en la parte de los Anexos.</t>
        </r>
      </text>
    </comment>
    <comment ref="C19" authorId="1" shapeId="0">
      <text>
        <r>
          <rPr>
            <sz val="11"/>
            <color theme="1"/>
            <rFont val="Calibri"/>
            <family val="2"/>
            <scheme val="minor"/>
          </rPr>
          <t>[Comentario encadenado]
Su versión de Excel le permite leer este comentario encadenado; sin embargo, las ediciones que se apliquen se quitarán si el archivo se abre en una versión más reciente de Excel. Más información: https://go.microsoft.com/fwlink/?linkid=870924
Comentario:
    Estos datos fueron extraidos de los informes trimestrales, en la parte de Anexos.</t>
        </r>
      </text>
    </comment>
  </commentList>
</comments>
</file>

<file path=xl/sharedStrings.xml><?xml version="1.0" encoding="utf-8"?>
<sst xmlns="http://schemas.openxmlformats.org/spreadsheetml/2006/main" count="659" uniqueCount="330">
  <si>
    <t>Modalidad</t>
  </si>
  <si>
    <t>Docentes Beneficiados</t>
  </si>
  <si>
    <t>Diplomados</t>
  </si>
  <si>
    <t>Talleres, congresos, cursos y seminarios</t>
  </si>
  <si>
    <t>Total</t>
  </si>
  <si>
    <r>
      <t>II</t>
    </r>
    <r>
      <rPr>
        <b/>
        <sz val="16"/>
        <rFont val="Calibri Light"/>
        <family val="2"/>
      </rPr>
      <t xml:space="preserve">.  Formación Continua: </t>
    </r>
  </si>
  <si>
    <r>
      <t>I</t>
    </r>
    <r>
      <rPr>
        <b/>
        <sz val="16"/>
        <rFont val="Calibri Light"/>
        <family val="2"/>
      </rPr>
      <t xml:space="preserve">. Formación Inicial: </t>
    </r>
  </si>
  <si>
    <t>Licenciaturas</t>
  </si>
  <si>
    <t>Áreas Formativas</t>
  </si>
  <si>
    <t>Matemática</t>
  </si>
  <si>
    <r>
      <t>Nota: Formación pedagógica transversal se refiere a programas que sus ejes formativos no entran dentro de una materia concreta y que fomentan la formación integral de la persona</t>
    </r>
    <r>
      <rPr>
        <sz val="9"/>
        <color rgb="FF000000"/>
        <rFont val="Arial"/>
        <family val="2"/>
      </rPr>
      <t>.</t>
    </r>
    <r>
      <rPr>
        <sz val="9"/>
        <color theme="1"/>
        <rFont val="Calibri"/>
        <family val="2"/>
        <scheme val="minor"/>
      </rPr>
      <t xml:space="preserve"> (vg.: genero, constrúyete a ti mismo, Jornada Extendida, entre otros)</t>
    </r>
  </si>
  <si>
    <t>** Ver clasificación de Formación Pedagógica Transversal en cuadro anexo no 2.</t>
  </si>
  <si>
    <r>
      <t>III.</t>
    </r>
    <r>
      <rPr>
        <b/>
        <sz val="16"/>
        <rFont val="Calibri Light"/>
        <family val="2"/>
      </rPr>
      <t xml:space="preserve">   Posgrado.</t>
    </r>
  </si>
  <si>
    <t xml:space="preserve">Especialidades </t>
  </si>
  <si>
    <t>Maestrías</t>
  </si>
  <si>
    <t>Doctorados</t>
  </si>
  <si>
    <t>Departamento</t>
  </si>
  <si>
    <t>Formación Inicial</t>
  </si>
  <si>
    <t>Formación Continua</t>
  </si>
  <si>
    <t>Diplomados, Talleres, Congresos, Cursos y Seminarios.</t>
  </si>
  <si>
    <t>Posgrado</t>
  </si>
  <si>
    <t>Especialidades, maestrías y doctorados</t>
  </si>
  <si>
    <t xml:space="preserve">Total </t>
  </si>
  <si>
    <t xml:space="preserve">Docentes </t>
  </si>
  <si>
    <t>Capacitados y Graduados</t>
  </si>
  <si>
    <t>Licenciatura</t>
  </si>
  <si>
    <r>
      <t xml:space="preserve">Diplomados, </t>
    </r>
    <r>
      <rPr>
        <sz val="12"/>
        <color theme="1"/>
        <rFont val="Calibri"/>
        <family val="2"/>
        <scheme val="minor"/>
      </rPr>
      <t>talleres, congresos, cursos y seminarios.</t>
    </r>
  </si>
  <si>
    <t>Especialidades, Maestrías y Doctorados</t>
  </si>
  <si>
    <t>INAFOCAM</t>
  </si>
  <si>
    <t>Formación Continua Talleres, Cursos y otros</t>
  </si>
  <si>
    <t>Programas</t>
  </si>
  <si>
    <t>Becarios</t>
  </si>
  <si>
    <t>TIC-Informática</t>
  </si>
  <si>
    <t>Total de Programas y Becas para docentes en servicio</t>
  </si>
  <si>
    <t>Total general</t>
  </si>
  <si>
    <t>Ene./Marz.</t>
  </si>
  <si>
    <t>Abr./Jun.</t>
  </si>
  <si>
    <t>Jul./Sept.</t>
  </si>
  <si>
    <t>Oct./Dic.</t>
  </si>
  <si>
    <t>---</t>
  </si>
  <si>
    <t>Especialidades</t>
  </si>
  <si>
    <t>Agto.- Dic. 2020</t>
  </si>
  <si>
    <t>% Docentes Beneficiados</t>
  </si>
  <si>
    <t xml:space="preserve">% Docentes </t>
  </si>
  <si>
    <t xml:space="preserve">% </t>
  </si>
  <si>
    <r>
      <t>V.</t>
    </r>
    <r>
      <rPr>
        <b/>
        <sz val="16"/>
        <rFont val="Calibri Light"/>
        <family val="2"/>
      </rPr>
      <t xml:space="preserve"> Programas de Formación Inicial, Formación Continua y Posgrado Concluidos</t>
    </r>
  </si>
  <si>
    <t xml:space="preserve">TOTAL </t>
  </si>
  <si>
    <t>M O D A L I D A D E S</t>
  </si>
  <si>
    <t>Áreas Curriculares</t>
  </si>
  <si>
    <r>
      <t>Anexo No.1</t>
    </r>
    <r>
      <rPr>
        <b/>
        <sz val="12"/>
        <rFont val="Calibri"/>
        <family val="2"/>
      </rPr>
      <t xml:space="preserve">   </t>
    </r>
    <r>
      <rPr>
        <b/>
        <sz val="12"/>
        <rFont val="Calibri Light"/>
        <family val="2"/>
      </rPr>
      <t>Relación de Programas Formativos por Áreas Curriculares</t>
    </r>
  </si>
  <si>
    <t>Talleres, Congresos, Cursos y Seminarios</t>
  </si>
  <si>
    <t>Modalidades</t>
  </si>
  <si>
    <t>--- </t>
  </si>
  <si>
    <t>Metas del periodo 2021-2024</t>
  </si>
  <si>
    <t>Becas Otorgadas por Año</t>
  </si>
  <si>
    <t>% Logrado vs Meta</t>
  </si>
  <si>
    <t>Total general de Becas Otorgadas</t>
  </si>
  <si>
    <t>Becas Otorgadas</t>
  </si>
  <si>
    <t>Eje</t>
  </si>
  <si>
    <t>Becas Otorgadas - Formación Inicial</t>
  </si>
  <si>
    <t>Becas Otorgadas - Posgrado</t>
  </si>
  <si>
    <t>Metropolitana</t>
  </si>
  <si>
    <t>Sur</t>
  </si>
  <si>
    <t>Este</t>
  </si>
  <si>
    <t>Norte</t>
  </si>
  <si>
    <t>Nordeste</t>
  </si>
  <si>
    <t>% Docentes-Becas Otorgadas</t>
  </si>
  <si>
    <t>Inicial</t>
  </si>
  <si>
    <t>Continua</t>
  </si>
  <si>
    <t>01 BARAHONA</t>
  </si>
  <si>
    <t>02 SAN JUAN DE LA MAGUANA</t>
  </si>
  <si>
    <t>03 AZUA</t>
  </si>
  <si>
    <t>04 SAN CRISTOBAL</t>
  </si>
  <si>
    <t>05 SAN PEDRO DE MACORIS</t>
  </si>
  <si>
    <t>06 LA VEGA</t>
  </si>
  <si>
    <t>07 SAN FRANCISCO DE MACORIS</t>
  </si>
  <si>
    <t>08 SANTIAGO</t>
  </si>
  <si>
    <t>09 MAO</t>
  </si>
  <si>
    <t>10 SANTO DOMINGO</t>
  </si>
  <si>
    <t>11 PUERTO PLATA</t>
  </si>
  <si>
    <t>12 HIGUEY</t>
  </si>
  <si>
    <t>13 MONTE CRISTI</t>
  </si>
  <si>
    <t>14 NAGUA</t>
  </si>
  <si>
    <t>15 SANTO DOMINGO</t>
  </si>
  <si>
    <t>16 COTUI</t>
  </si>
  <si>
    <t>17 MONTE PLATA</t>
  </si>
  <si>
    <t>18 BAHORUCO</t>
  </si>
  <si>
    <t>Regional</t>
  </si>
  <si>
    <t>Formación Inicial - Licenciaturas</t>
  </si>
  <si>
    <t>Formación Cont.- Diplomados</t>
  </si>
  <si>
    <t>Formación Cont.- Talleres, congresos, cursos y seminarios</t>
  </si>
  <si>
    <t>Posgrado - Especialidades</t>
  </si>
  <si>
    <t>Posgrado - Maestrías</t>
  </si>
  <si>
    <t>Posgrado - Doctorados</t>
  </si>
  <si>
    <t>Inglés</t>
  </si>
  <si>
    <t>Estrategia (EFCCE)</t>
  </si>
  <si>
    <t>Maestrias</t>
  </si>
  <si>
    <t xml:space="preserve">Becas Otorgadas por Programa </t>
  </si>
  <si>
    <t>Programa Formación Inicial</t>
  </si>
  <si>
    <t>Diplomados y Talleres, congresos, cursos y seminarios</t>
  </si>
  <si>
    <t>POSGRADO</t>
  </si>
  <si>
    <t>DIPLOMADOS Y TALLERES</t>
  </si>
  <si>
    <t>TOTAL DIPLOMADOS Y TALLERES</t>
  </si>
  <si>
    <t>TOTAL POSGRADO</t>
  </si>
  <si>
    <t>INICIAL</t>
  </si>
  <si>
    <t>Total Licenciaturas</t>
  </si>
  <si>
    <t>Total Diplomados</t>
  </si>
  <si>
    <t>Total Estrategia (EFCCE)</t>
  </si>
  <si>
    <t>Total Especialidades</t>
  </si>
  <si>
    <t>Total general  de la formación pedagógica transversal</t>
  </si>
  <si>
    <t>Fuente: Departamento de Planificación y Desarrollo</t>
  </si>
  <si>
    <t xml:space="preserve"> Becas Otorgadas</t>
  </si>
  <si>
    <t>% Becas otorgadas 2021</t>
  </si>
  <si>
    <t>META</t>
  </si>
  <si>
    <t>Meta</t>
  </si>
  <si>
    <t>Tabla 1.</t>
  </si>
  <si>
    <t>Tabla 2.</t>
  </si>
  <si>
    <t>Tabla 4.</t>
  </si>
  <si>
    <t>Tabla 5.</t>
  </si>
  <si>
    <t>Tabla 6.</t>
  </si>
  <si>
    <t>Tabla 7.</t>
  </si>
  <si>
    <t>Tabla 9.</t>
  </si>
  <si>
    <t>Tabla 10.</t>
  </si>
  <si>
    <t>Tabla 11.</t>
  </si>
  <si>
    <t xml:space="preserve">Total Becas Otorgadas </t>
  </si>
  <si>
    <t>Becas Otorgadas - Formación Continua</t>
  </si>
  <si>
    <t>Tabla 19</t>
  </si>
  <si>
    <t>Tabla 18</t>
  </si>
  <si>
    <t>Ener- Dic 2021</t>
  </si>
  <si>
    <t>Docentes capacitados y graduados</t>
  </si>
  <si>
    <t>1er trimestre</t>
  </si>
  <si>
    <t>2do trimestre</t>
  </si>
  <si>
    <t>3er trimestre</t>
  </si>
  <si>
    <t>4to trimestre</t>
  </si>
  <si>
    <t>%</t>
  </si>
  <si>
    <r>
      <t xml:space="preserve"> </t>
    </r>
    <r>
      <rPr>
        <b/>
        <sz val="13"/>
        <rFont val="Calibri Light"/>
        <family val="2"/>
      </rPr>
      <t>3.1 Beneficiarios en especialidades, maestrías y doctorados.</t>
    </r>
  </si>
  <si>
    <t>Verificación total Programas Formativos, por departamento y trimestre del año 2021.</t>
  </si>
  <si>
    <t>Talleres, congresos, cursos y seminarios.</t>
  </si>
  <si>
    <t>EFFCE</t>
  </si>
  <si>
    <t xml:space="preserve">Maestrías </t>
  </si>
  <si>
    <t>Verificación total DOCENTES BENEFICIADOS Programas Formativos, por departamento y trimestre del año 2021.</t>
  </si>
  <si>
    <t>Nota 1: Esta distribución no contiene las 3,250 becas otorgadas del programa de formación Conitnua del INAIPI.</t>
  </si>
  <si>
    <t>Regionales</t>
  </si>
  <si>
    <t>Legislación Educativa</t>
  </si>
  <si>
    <t>Tabla 3.</t>
  </si>
  <si>
    <t>Tabla 8.</t>
  </si>
  <si>
    <t>Tabla 12.</t>
  </si>
  <si>
    <t>Tabla 12.1.</t>
  </si>
  <si>
    <t>Tabla 12.2.</t>
  </si>
  <si>
    <t>Tabla 12.3.</t>
  </si>
  <si>
    <t>Tabla 13.</t>
  </si>
  <si>
    <t xml:space="preserve">1.1.1  Total bachilleres becados de licenciaturas vs meta del año 2022 </t>
  </si>
  <si>
    <t>Intervención Psicopedagógica</t>
  </si>
  <si>
    <t>Anexo No.3   Datos Acumulados por trimestre, año 2022</t>
  </si>
  <si>
    <t>Acumulado por trimestre, año 2022</t>
  </si>
  <si>
    <t>Becas otorgadas 2022</t>
  </si>
  <si>
    <t>Meta 2022</t>
  </si>
  <si>
    <t>Meta del Trimestre 2022</t>
  </si>
  <si>
    <t>Beneficiados</t>
  </si>
  <si>
    <t>Evaluación por Competencias y Liderazgo</t>
  </si>
  <si>
    <t>Verificación total DOCENTES BENEFICIADOS Programas Formativos, por departamento y trimestre del año 2022.</t>
  </si>
  <si>
    <r>
      <t>Tabla No.5.1 Total Docentes Becados que</t>
    </r>
    <r>
      <rPr>
        <b/>
        <i/>
        <sz val="12"/>
        <color rgb="FFFF0000"/>
        <rFont val="Calibri Light"/>
        <family val="2"/>
      </rPr>
      <t xml:space="preserve"> concluyeron</t>
    </r>
    <r>
      <rPr>
        <b/>
        <i/>
        <sz val="12"/>
        <rFont val="Calibri Light"/>
        <family val="2"/>
      </rPr>
      <t xml:space="preserve"> Programas Formativos, por departamento, año 2022.</t>
    </r>
  </si>
  <si>
    <t>Instituto Nacional de Formación y Capacitación del Magisterio</t>
  </si>
  <si>
    <t>Anexo No.2 .    Relación de Becas otorgadas por Programas de formación y por Regional</t>
  </si>
  <si>
    <t>Total de Becas Otorgadas por Modalidad</t>
  </si>
  <si>
    <t>Comparativo de metas 2021-2024 y el acumulado por año: 2020, 2021 y 2022</t>
  </si>
  <si>
    <t>Logros del trimestre por modalidad, meta establecida y total de beneficiados</t>
  </si>
  <si>
    <r>
      <t>VI</t>
    </r>
    <r>
      <rPr>
        <b/>
        <sz val="16"/>
        <rFont val="Calibri Light"/>
        <family val="2"/>
      </rPr>
      <t xml:space="preserve"> Becas Otorgadas por Eje y Modalidad (Inicial, Continua y Posgrado)</t>
    </r>
  </si>
  <si>
    <r>
      <t>VII</t>
    </r>
    <r>
      <rPr>
        <b/>
        <sz val="16"/>
        <rFont val="Calibri Light"/>
        <family val="2"/>
      </rPr>
      <t xml:space="preserve"> Becas Otorgadas por Regional y Modalidad (Inicial, Continua y Posgrado)</t>
    </r>
  </si>
  <si>
    <r>
      <t>IV</t>
    </r>
    <r>
      <rPr>
        <b/>
        <sz val="16"/>
        <rFont val="Calibri Light"/>
        <family val="2"/>
      </rPr>
      <t xml:space="preserve"> Formación Inicial, Formación Continua y Posgrado</t>
    </r>
  </si>
  <si>
    <t>% Logrado vs Meta, 2022</t>
  </si>
  <si>
    <t>Nota:  El Programa de Formación Inicial no tiene meta establecida para este trimestre.</t>
  </si>
  <si>
    <t>Educación Física</t>
  </si>
  <si>
    <t>FSCA</t>
  </si>
  <si>
    <t>FSCA: Formación Situada Centrada en el Aprendizaje</t>
  </si>
  <si>
    <t>Formación Cont.- FSCA</t>
  </si>
  <si>
    <t>Total Talleres, Seminarios y Congresos</t>
  </si>
  <si>
    <t>Formación Situada Centrada en el Aprendizaje (FSCA</t>
  </si>
  <si>
    <t>Docentes beneficiados</t>
  </si>
  <si>
    <t>Total de beneficiados</t>
  </si>
  <si>
    <t>Educación Inicial</t>
  </si>
  <si>
    <t>Rol del educador, orientador y psicólogo en el CE</t>
  </si>
  <si>
    <t>Neurociencia Cognitiva y Pedagogica</t>
  </si>
  <si>
    <t>Nota: Meta de Formación Continua fue modificada (de 204,416  a 178,424)</t>
  </si>
  <si>
    <t>Becas otorgadas</t>
  </si>
  <si>
    <t xml:space="preserve">Resumen Estadístico
Formación y Desarrollo Profesional de Docentes
Julio-Septiembre 2022
</t>
  </si>
  <si>
    <t>ACTUALIZADO AL 30 DE SEPTIEMBRE 2022</t>
  </si>
  <si>
    <t>1.1 Beneficiarios en apertura de programas, período julio-septiembre 2022.</t>
  </si>
  <si>
    <t xml:space="preserve">1.1.2  Distribución de bachilleres becados en el programa de licenciaturas del Departamento de Formación Inicial por área formativa, julio-septiembre 2022 </t>
  </si>
  <si>
    <t>2.1 Beneficiarios en aperturas de programas del período julio-septiembre 2022.</t>
  </si>
  <si>
    <t xml:space="preserve">2.1.1 Total docentes becados vs meta julio-septiembre 2022 </t>
  </si>
  <si>
    <t xml:space="preserve">2.1.2 Total docentes becados por modalidad (diplomados, talleres, congresos, cursos y seminarios), julio-septiembre 2022 </t>
  </si>
  <si>
    <t>2.2 Diplomados y talleres por áreas curriculares, periodo julio-septiembre  2022.</t>
  </si>
  <si>
    <t>2.2.1  Total docentes becados en  diplomados según área formativa, julio-septiembre 2022.</t>
  </si>
  <si>
    <t>2.2.2  Total becas otorgadas por área formativa (talleres, congresos, cursos y seminarios), periodo julio-septiembre 2022.</t>
  </si>
  <si>
    <t>3.1.1 Total docentes becados en posgrado según modalidad, julio-septiembre 2022.</t>
  </si>
  <si>
    <t>3.1.2 Total docentes becados en posgrado según modalidad, julio-septiembre 2022.</t>
  </si>
  <si>
    <t>Tabla No 3.1.3: Total docentes becados de posgrado (doctorados, maestrias y especialidad),  según área formativa, julio-septiembre 2022.</t>
  </si>
  <si>
    <t>Tabla No.4.1 Total becas otorgadas en programas formativos por departamento, julio-septiembre 2022.</t>
  </si>
  <si>
    <t>Tabla No.5.1 Total docentes becados que concluyeron programas formativos, por departamento, julio-septiembre 2022.</t>
  </si>
  <si>
    <t>Tabla No.6.1: Total becas otorgadas por eje geográfico, julio-septiembre 2022.</t>
  </si>
  <si>
    <t>Tabla No. 6.2 Docentes becados en el programa de formación inicial, por eje geográfico, julio-septiembre 2022.</t>
  </si>
  <si>
    <t>Tabla No.6.3 Docentes becados en el programa de formación continua, por eje geográfico, julio-septiembre 2022.</t>
  </si>
  <si>
    <t>Tabla No.6.4 Docentes becados en programa de posgrado, por eje geográfico, julio-septiembre 2022.</t>
  </si>
  <si>
    <t>Tabla No.7.1 Total docentes becados por regional y modalidad, julio-septiembre 2022.</t>
  </si>
  <si>
    <t xml:space="preserve"> PERIODO JULIO - SEPTIEMBRE,  AÑO 2022</t>
  </si>
  <si>
    <t>PERIODO JULIO - SEPTIEMBRE, AÑO 2022</t>
  </si>
  <si>
    <t>Logrado 3er Trimestre 2022</t>
  </si>
  <si>
    <t>Trimestre Julio - Septiembre 2022</t>
  </si>
  <si>
    <t>Licenciatura en Inglés orientada a la Enseñanza</t>
  </si>
  <si>
    <t>Licenciatura en Matemática orientada a la Educación Secundaria</t>
  </si>
  <si>
    <t>Licenciatura en Educación Física</t>
  </si>
  <si>
    <t>Licenciatura en Física orientada a la Educación Secundaria</t>
  </si>
  <si>
    <t>Licenciatura Química orientada a la Educación Secundaria</t>
  </si>
  <si>
    <t>Licenciatura Lengua y Literatura orientada a la Educación Secundaria</t>
  </si>
  <si>
    <t xml:space="preserve">Licenciatura en Ciencia Sociales orientada a la Educación Secundaria </t>
  </si>
  <si>
    <t>Licenciatura en Educación Primaria Primer Ciclo</t>
  </si>
  <si>
    <t>Licenciatura Biología orientada a la Educación Secundaria</t>
  </si>
  <si>
    <t>Diplomado: Intervención Psicopedagógica</t>
  </si>
  <si>
    <t xml:space="preserve">Santo Domingo (15) </t>
  </si>
  <si>
    <t>Diplomado: Acompañamiento y Sistematización del Desempeño Docente</t>
  </si>
  <si>
    <t xml:space="preserve"> San Cristóbal (04)</t>
  </si>
  <si>
    <t>Diplomado Docente virtual</t>
  </si>
  <si>
    <t>Mao (09) y Monte Cristi (13</t>
  </si>
  <si>
    <t xml:space="preserve">Diplomados Docente virtual  </t>
  </si>
  <si>
    <t>Santo Domingo (10)</t>
  </si>
  <si>
    <t>Diplomado Evaluación por Competencias, Gestión y Liderazgo Efectivo</t>
  </si>
  <si>
    <t>Monte cristi  (13</t>
  </si>
  <si>
    <t>Diplomado “Secuencias Didácticas de Lengua Española Segundo Ciclo Nivel Primario”</t>
  </si>
  <si>
    <t>Nivel Nacial</t>
  </si>
  <si>
    <t xml:space="preserve"> Diplomado en Neurociencia Cognitiva Aplicada a la Educación</t>
  </si>
  <si>
    <t>Montecristi (13)</t>
  </si>
  <si>
    <t>Diplomado Didáctica de las Matemáticas en Educación Primaria</t>
  </si>
  <si>
    <t>la Vega (06) y Santiago (08)</t>
  </si>
  <si>
    <t>Diplomado: Neurociencia Cognitiva y Pedagogía</t>
  </si>
  <si>
    <t>Azua (03)</t>
  </si>
  <si>
    <t>Diplomado: Educación de los Derechos Humanos para una Cultura de Paz Basada en el Buen Trato</t>
  </si>
  <si>
    <t>Santo Domingo (15)</t>
  </si>
  <si>
    <t>Diplomado Certificación Docente Innovador Aula Innovadora</t>
  </si>
  <si>
    <t>Barahona (01)</t>
  </si>
  <si>
    <t>Diplomado: Formación Integral Humana y Religiosa</t>
  </si>
  <si>
    <t xml:space="preserve">La Vega (06) </t>
  </si>
  <si>
    <t>DiplomadoCompetencias de Educación Artística en el Marco del Aprendizaje Virtual</t>
  </si>
  <si>
    <t>Barahona (01), Higüey (12), Santo Domingo (15)</t>
  </si>
  <si>
    <t>Diplomado Tecnología e Innovación Educativa (DTIE)</t>
  </si>
  <si>
    <t>San Cristobal (04),Santo Domingo (15)</t>
  </si>
  <si>
    <t xml:space="preserve"> Educación Inclusiva y Atención a la Diversidad para Docentes</t>
  </si>
  <si>
    <t>San Francisco (07), Santiago (08), Mao (09), Montecristi (13)</t>
  </si>
  <si>
    <t>Diplomado en Neurociencia Aplicada a la Educación</t>
  </si>
  <si>
    <t>San Cristobal (04)</t>
  </si>
  <si>
    <t xml:space="preserve">Diplomado Atención Integral a la Primera Infancia </t>
  </si>
  <si>
    <t>Nivel Nacional</t>
  </si>
  <si>
    <t xml:space="preserve">Diplomado en Intervención Psicopedagógica </t>
  </si>
  <si>
    <t>Diplomado Certificación en Diseño Instruccional y Gestión de Proyectos E-Learning</t>
  </si>
  <si>
    <t>Azua (03), San Pedro De Macorís (05)  y  Santo Domingo (10).</t>
  </si>
  <si>
    <t>Diplomado Intervención Psicopedagógica</t>
  </si>
  <si>
    <t xml:space="preserve">San Pedro De Macorís (05) e Higüey (12). </t>
  </si>
  <si>
    <t>Diplomado en Innovación Educativa</t>
  </si>
  <si>
    <t xml:space="preserve">Higüey (12). </t>
  </si>
  <si>
    <t xml:space="preserve"> Congreso Reunión Latinoamericana de Matemáticas Educativa</t>
  </si>
  <si>
    <t>Congreso Internacional de Postgrado: Innovación y Calidad 2022</t>
  </si>
  <si>
    <t>San Francisco de Macorís (07)</t>
  </si>
  <si>
    <t xml:space="preserve"> Taller de Legislación Educativa</t>
  </si>
  <si>
    <t>Seminario Dominican Republic TESOL 2022. United for a Bilingual Republic</t>
  </si>
  <si>
    <t xml:space="preserve">Seminario de Planificación y Evaluación Educativa en el Enfoque por Competencia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</si>
  <si>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Puerto Plata (11)</t>
  </si>
  <si>
    <t>Taller Diseño de Instrumentos de Evaluación Educativa y Competencias en los Niveles Inicial y Primario</t>
  </si>
  <si>
    <t>La Vega (06)</t>
  </si>
  <si>
    <t>Seminario Neurodidactica Creando Escuelas del Futuro</t>
  </si>
  <si>
    <t>Santiago (08), Santo Domingo (10,15)</t>
  </si>
  <si>
    <t xml:space="preserve">
Taller Rol del Orientador y Psicólogo en los Centros Educativos
</t>
  </si>
  <si>
    <t xml:space="preserve">Santo Domingo (10 y 15). </t>
  </si>
  <si>
    <t>Especialidad en Educación Inicial</t>
  </si>
  <si>
    <t>San Cristóbal (04), Santo Domingo (10 y 15), Monte Plata (17), La vega (06), Santiago (08), Mao (09), Higüey (12), Barahona (01), San Juan de la Maguana (02), Azua (03),  Neyba (18)</t>
  </si>
  <si>
    <t>Especialidad en Lectoescritura y Matemática</t>
  </si>
  <si>
    <t xml:space="preserve">San Cristóbal (04), Santo Domingo (10 y 15), Monte Plata (17). </t>
  </si>
  <si>
    <t>Especialidad en Educación Ambiental</t>
  </si>
  <si>
    <t xml:space="preserve">San Francisco de Macorís (07), Santiago (08), Mao (09), Puerto Plata (11) y Montecristi (13). </t>
  </si>
  <si>
    <t>Especialidad en Gestión de Centros Educativos (INAIPI)</t>
  </si>
  <si>
    <t xml:space="preserve">Santiago (08). </t>
  </si>
  <si>
    <t>Maestría: Educación Inicial, dirigida a 50 docentes, de las regionales: UNICARIBE.</t>
  </si>
  <si>
    <t>Maestría: Educación Inicial, dirigido a 50 docentes, de las regionales:.</t>
  </si>
  <si>
    <t xml:space="preserve"> Barahona (01), San Juan (02),  Azua (03), Neyba (18). </t>
  </si>
  <si>
    <t>Maestría: Gestión de Centros Educativos, dirigido 49 docentes de las regionales: .  Universidad Abierta Para Adultos (UAPA).</t>
  </si>
  <si>
    <t>San Cristóbal (04), Santo Domingo (10 y 15), Monte Plata (17)</t>
  </si>
  <si>
    <t>Maestría: Tecnología Educativa, dirigido a 50 docentes a nivel nacional. UTESA</t>
  </si>
  <si>
    <t xml:space="preserve">Maestría en Innovación Educativa </t>
  </si>
  <si>
    <t>Santiago (08)</t>
  </si>
  <si>
    <t>Maestría en Currículo, Instrucción y Tecnología</t>
  </si>
  <si>
    <t>Total Maestría</t>
  </si>
  <si>
    <t>Doctorado</t>
  </si>
  <si>
    <t>Total Doctorado</t>
  </si>
  <si>
    <t>Doctorado en Educación</t>
  </si>
  <si>
    <t xml:space="preserve">San Cristóbal (04), San Pedro de Macorís (05), La Vega (06), Santiago (08), Mao (09), Santo Domingo (10 y 15), Puerto Plata (11) e Higüey (12). </t>
  </si>
  <si>
    <t>Fisica</t>
  </si>
  <si>
    <t>Química</t>
  </si>
  <si>
    <t>Lengua y Literatura</t>
  </si>
  <si>
    <t>Ciencias Sociales</t>
  </si>
  <si>
    <t>Educación Primaria Primer Ciclo</t>
  </si>
  <si>
    <t>Biologia</t>
  </si>
  <si>
    <t>Neurociencia Cognitiva aplicada a la Educación</t>
  </si>
  <si>
    <t>Atención Integral a la Pimera Infancia</t>
  </si>
  <si>
    <t>Innovación Educativa</t>
  </si>
  <si>
    <t>Neurodidáctica creando Escuelas del Futuro</t>
  </si>
  <si>
    <t>Lectoescritura y Matemáticas</t>
  </si>
  <si>
    <t>Educación Ambiental</t>
  </si>
  <si>
    <t>Gestión de Centros Educativos</t>
  </si>
  <si>
    <t>Matemática Educativa</t>
  </si>
  <si>
    <t>Santo Domingo (10 y 15)</t>
  </si>
  <si>
    <t xml:space="preserve">San Juan(02), Azua(03), San Cristobal(04), Santo Domingo (10 y 15), Nagua
(14).
</t>
  </si>
  <si>
    <t xml:space="preserve">San Pedro de Macorís (05),
Santiago
</t>
  </si>
  <si>
    <t xml:space="preserve">Barahona (01), San Cristóbal (04), Santo Domingo (10 y 15)
</t>
  </si>
  <si>
    <t xml:space="preserve">Azua(03), San Cristobal (04), San Pedro de Macorís(05), Santo Domingo(10 y 15)
</t>
  </si>
  <si>
    <t>Gestión de Centro Educativo</t>
  </si>
  <si>
    <t>Gestión de la Educación</t>
  </si>
  <si>
    <t>Lengua Española</t>
  </si>
  <si>
    <t>Fomación Humana-Derechos</t>
  </si>
  <si>
    <t>Educación Inclusiva</t>
  </si>
  <si>
    <t>Atención Integral a la primera infancia</t>
  </si>
  <si>
    <t>TIC´Informática</t>
  </si>
  <si>
    <t xml:space="preserve">Educación Inclusiva </t>
  </si>
  <si>
    <t>Neurociencia Cognitiva y Pedagógica</t>
  </si>
  <si>
    <t>Formación Humana-Derechos</t>
  </si>
  <si>
    <t xml:space="preserve">Inglés </t>
  </si>
  <si>
    <t>Rol del Orientador y Psicólogo</t>
  </si>
  <si>
    <t>TIC Informática</t>
  </si>
  <si>
    <t>Anexo No.4     Datos Acumulados durante el periodo Agosto 2020 – Septiembre 2022</t>
  </si>
  <si>
    <t>Enero-Sept 2022</t>
  </si>
  <si>
    <t>Total por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</si>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</sst>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-;\-* #,##0.00_-;_-* &quot;-&quot;??_-;_-@_-"/>
    <numFmt numFmtId="165" formatCode="_-* #,##0_-;\-* #,##0_-;_-* &quot;-&quot;??_-;_-@_-"/>
    <numFmt numFmtId="166" formatCode="0_ ;\-0\ "/>
    <numFmt numFmtId="167" formatCode="0.0%"/>
  </numFmts>
  <fonts count="5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name val="Algerian"/>
      <family val="5"/>
    </font>
    <font>
      <b/>
      <sz val="16"/>
      <name val="Calibri Light"/>
      <family val="2"/>
    </font>
    <font>
      <b/>
      <sz val="13"/>
      <name val="Calibri Light"/>
      <family val="2"/>
    </font>
    <font>
      <sz val="1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2"/>
      <name val="Calibri Light"/>
      <family val="2"/>
    </font>
    <font>
      <sz val="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00"/>
      <name val="Arial"/>
      <family val="2"/>
    </font>
    <font>
      <sz val="13"/>
      <name val="Calibri Light"/>
      <family val="2"/>
    </font>
    <font>
      <sz val="3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2"/>
      <name val="Calibri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 Light"/>
      <family val="2"/>
    </font>
    <font>
      <sz val="12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2"/>
      <name val="Calibri Light"/>
      <family val="2"/>
    </font>
    <font>
      <b/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2"/>
      <color rgb="FFFF0000"/>
      <name val="Calibri Light"/>
      <family val="2"/>
    </font>
    <font>
      <i/>
      <sz val="12"/>
      <color theme="1"/>
      <name val="Calibri"/>
      <family val="2"/>
      <scheme val="minor"/>
    </font>
    <font>
      <b/>
      <i/>
      <sz val="2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name val="Times New Roman"/>
      <family val="1"/>
    </font>
    <font>
      <i/>
      <sz val="9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B6E1E7"/>
        <bgColor indexed="64"/>
      </patternFill>
    </fill>
    <fill>
      <patternFill patternType="solid">
        <fgColor rgb="FFC1EDFC"/>
        <bgColor indexed="64"/>
      </patternFill>
    </fill>
    <fill>
      <patternFill patternType="solid">
        <fgColor rgb="FFB3CCFF"/>
        <bgColor indexed="64"/>
      </patternFill>
    </fill>
    <fill>
      <patternFill patternType="solid">
        <fgColor rgb="FFC0CF3A"/>
        <bgColor indexed="64"/>
      </patternFill>
    </fill>
    <fill>
      <patternFill patternType="solid">
        <fgColor rgb="FFFAFD7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70C0"/>
        <bgColor indexed="64"/>
      </patternFill>
    </fill>
  </fills>
  <borders count="9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5B9BD5"/>
      </left>
      <right style="medium">
        <color rgb="FF5B9BD5"/>
      </right>
      <top style="medium">
        <color rgb="FF5B9BD5"/>
      </top>
      <bottom/>
      <diagonal/>
    </border>
    <border>
      <left style="medium">
        <color rgb="FF5B9BD5"/>
      </left>
      <right style="medium">
        <color rgb="FF5B9BD5"/>
      </right>
      <top/>
      <bottom style="medium">
        <color rgb="FF5B9BD5"/>
      </bottom>
      <diagonal/>
    </border>
    <border>
      <left/>
      <right style="medium">
        <color rgb="FF5B9BD5"/>
      </right>
      <top style="medium">
        <color rgb="FF5B9BD5"/>
      </top>
      <bottom style="medium">
        <color rgb="FF5B9BD5"/>
      </bottom>
      <diagonal/>
    </border>
    <border>
      <left/>
      <right/>
      <top style="medium">
        <color rgb="FF5B9BD5"/>
      </top>
      <bottom style="medium">
        <color rgb="FF5B9BD5"/>
      </bottom>
      <diagonal/>
    </border>
    <border>
      <left/>
      <right style="medium">
        <color rgb="FF5B9BD5"/>
      </right>
      <top/>
      <bottom style="medium">
        <color rgb="FF5B9BD5"/>
      </bottom>
      <diagonal/>
    </border>
    <border>
      <left style="medium">
        <color rgb="FF5B9BD5"/>
      </left>
      <right/>
      <top style="medium">
        <color rgb="FF5B9BD5"/>
      </top>
      <bottom style="medium">
        <color rgb="FF5B9BD5"/>
      </bottom>
      <diagonal/>
    </border>
    <border>
      <left style="medium">
        <color rgb="FF5B9BD5"/>
      </left>
      <right style="medium">
        <color rgb="FF5B9BD5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rgb="FF5B9BD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theme="4" tint="0.3999755851924192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rgb="FF5B9BD5"/>
      </left>
      <right style="medium">
        <color indexed="64"/>
      </right>
      <top style="medium">
        <color indexed="64"/>
      </top>
      <bottom/>
      <diagonal/>
    </border>
    <border>
      <left style="medium">
        <color rgb="FF5B9BD5"/>
      </left>
      <right style="medium">
        <color indexed="64"/>
      </right>
      <top/>
      <bottom style="medium">
        <color rgb="FF5B9BD5"/>
      </bottom>
      <diagonal/>
    </border>
    <border>
      <left style="thin">
        <color rgb="FF00B0F0"/>
      </left>
      <right style="medium">
        <color rgb="FF5B9BD5"/>
      </right>
      <top style="medium">
        <color rgb="FF5B9BD5"/>
      </top>
      <bottom/>
      <diagonal/>
    </border>
    <border>
      <left style="thin">
        <color rgb="FF00B0F0"/>
      </left>
      <right style="medium">
        <color rgb="FF5B9BD5"/>
      </right>
      <top/>
      <bottom style="medium">
        <color rgb="FF5B9BD5"/>
      </bottom>
      <diagonal/>
    </border>
    <border>
      <left/>
      <right style="thin">
        <color rgb="FF00B0F0"/>
      </right>
      <top style="medium">
        <color rgb="FF5B9BD5"/>
      </top>
      <bottom style="medium">
        <color rgb="FF5B9BD5"/>
      </bottom>
      <diagonal/>
    </border>
    <border>
      <left style="medium">
        <color rgb="FF5B9BD5"/>
      </left>
      <right style="thin">
        <color rgb="FF00B0F0"/>
      </right>
      <top style="medium">
        <color rgb="FF5B9BD5"/>
      </top>
      <bottom style="medium">
        <color rgb="FF5B9BD5"/>
      </bottom>
      <diagonal/>
    </border>
    <border>
      <left style="thin">
        <color rgb="FF00B0F0"/>
      </left>
      <right style="thin">
        <color rgb="FF00B0F0"/>
      </right>
      <top style="medium">
        <color rgb="FF5B9BD5"/>
      </top>
      <bottom style="medium">
        <color rgb="FF5B9BD5"/>
      </bottom>
      <diagonal/>
    </border>
    <border>
      <left style="thin">
        <color rgb="FF00B0F0"/>
      </left>
      <right style="thin">
        <color rgb="FF00B0F0"/>
      </right>
      <top/>
      <bottom style="medium">
        <color rgb="FF5B9BD5"/>
      </bottom>
      <diagonal/>
    </border>
    <border>
      <left style="medium">
        <color rgb="FF5B9BD5"/>
      </left>
      <right/>
      <top style="medium">
        <color rgb="FF5B9BD5"/>
      </top>
      <bottom/>
      <diagonal/>
    </border>
    <border>
      <left style="medium">
        <color rgb="FF5B9BD5"/>
      </left>
      <right/>
      <top/>
      <bottom style="medium">
        <color rgb="FF5B9BD5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5B9BD5"/>
      </right>
      <top style="medium">
        <color indexed="64"/>
      </top>
      <bottom/>
      <diagonal/>
    </border>
    <border>
      <left/>
      <right style="medium">
        <color rgb="FF5B9BD5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B0F0"/>
      </right>
      <top style="medium">
        <color indexed="64"/>
      </top>
      <bottom/>
      <diagonal/>
    </border>
    <border>
      <left style="thin">
        <color rgb="FF00B0F0"/>
      </left>
      <right/>
      <top style="medium">
        <color indexed="64"/>
      </top>
      <bottom/>
      <diagonal/>
    </border>
    <border>
      <left style="thin">
        <color rgb="FF00B0F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21">
    <xf numFmtId="0" fontId="0" fillId="0" borderId="0" xfId="0"/>
    <xf numFmtId="0" fontId="2" fillId="2" borderId="1" xfId="0" applyFont="1" applyFill="1" applyBorder="1" applyAlignment="1">
      <alignment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2" fillId="4" borderId="11" xfId="0" applyFont="1" applyFill="1" applyBorder="1" applyAlignment="1">
      <alignment horizontal="center" vertical="center" wrapText="1"/>
    </xf>
    <xf numFmtId="0" fontId="22" fillId="5" borderId="12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22" fillId="6" borderId="11" xfId="0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3" fillId="4" borderId="11" xfId="0" applyFont="1" applyFill="1" applyBorder="1" applyAlignment="1">
      <alignment horizontal="center" vertical="center" wrapText="1"/>
    </xf>
    <xf numFmtId="0" fontId="23" fillId="4" borderId="14" xfId="0" applyFont="1" applyFill="1" applyBorder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" fillId="3" borderId="1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3" xfId="0" applyFont="1" applyFill="1" applyBorder="1" applyAlignment="1">
      <alignment vertical="center"/>
    </xf>
    <xf numFmtId="0" fontId="2" fillId="2" borderId="26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0" fontId="29" fillId="0" borderId="0" xfId="0" applyFont="1"/>
    <xf numFmtId="0" fontId="3" fillId="0" borderId="0" xfId="0" applyFont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horizontal="center" vertical="center" wrapText="1"/>
    </xf>
    <xf numFmtId="0" fontId="33" fillId="3" borderId="22" xfId="0" applyFont="1" applyFill="1" applyBorder="1" applyAlignment="1">
      <alignment vertical="center" wrapText="1"/>
    </xf>
    <xf numFmtId="3" fontId="33" fillId="3" borderId="22" xfId="0" applyNumberFormat="1" applyFont="1" applyFill="1" applyBorder="1" applyAlignment="1">
      <alignment horizontal="center" vertical="center"/>
    </xf>
    <xf numFmtId="0" fontId="33" fillId="3" borderId="19" xfId="0" applyFont="1" applyFill="1" applyBorder="1" applyAlignment="1">
      <alignment vertical="center"/>
    </xf>
    <xf numFmtId="0" fontId="33" fillId="3" borderId="22" xfId="0" applyFont="1" applyFill="1" applyBorder="1" applyAlignment="1">
      <alignment horizontal="center" vertical="center" wrapText="1"/>
    </xf>
    <xf numFmtId="3" fontId="33" fillId="3" borderId="22" xfId="0" applyNumberFormat="1" applyFont="1" applyFill="1" applyBorder="1" applyAlignment="1">
      <alignment horizontal="center" vertical="center" wrapText="1"/>
    </xf>
    <xf numFmtId="0" fontId="33" fillId="3" borderId="22" xfId="0" applyFont="1" applyFill="1" applyBorder="1" applyAlignment="1">
      <alignment horizontal="center" vertical="center"/>
    </xf>
    <xf numFmtId="166" fontId="33" fillId="3" borderId="22" xfId="1" applyNumberFormat="1" applyFont="1" applyFill="1" applyBorder="1" applyAlignment="1">
      <alignment horizontal="center" vertical="center" wrapText="1"/>
    </xf>
    <xf numFmtId="0" fontId="33" fillId="2" borderId="19" xfId="0" applyFont="1" applyFill="1" applyBorder="1" applyAlignment="1">
      <alignment vertical="center"/>
    </xf>
    <xf numFmtId="0" fontId="33" fillId="2" borderId="19" xfId="0" applyFont="1" applyFill="1" applyBorder="1" applyAlignment="1">
      <alignment horizontal="left" vertical="center"/>
    </xf>
    <xf numFmtId="0" fontId="33" fillId="2" borderId="19" xfId="0" applyFont="1" applyFill="1" applyBorder="1" applyAlignment="1">
      <alignment horizontal="left" vertical="center" wrapText="1"/>
    </xf>
    <xf numFmtId="0" fontId="27" fillId="0" borderId="19" xfId="0" applyFont="1" applyBorder="1" applyAlignment="1">
      <alignment horizontal="right" vertical="center"/>
    </xf>
    <xf numFmtId="0" fontId="33" fillId="2" borderId="23" xfId="0" applyFont="1" applyFill="1" applyBorder="1" applyAlignment="1">
      <alignment horizontal="center" vertical="center" wrapText="1"/>
    </xf>
    <xf numFmtId="0" fontId="33" fillId="2" borderId="21" xfId="0" applyFont="1" applyFill="1" applyBorder="1" applyAlignment="1">
      <alignment horizontal="center" vertical="center" wrapText="1"/>
    </xf>
    <xf numFmtId="0" fontId="33" fillId="2" borderId="20" xfId="0" applyFont="1" applyFill="1" applyBorder="1" applyAlignment="1">
      <alignment horizontal="center" vertical="center" wrapText="1"/>
    </xf>
    <xf numFmtId="9" fontId="33" fillId="3" borderId="22" xfId="2" applyFont="1" applyFill="1" applyBorder="1" applyAlignment="1">
      <alignment horizontal="center" vertical="center" wrapText="1"/>
    </xf>
    <xf numFmtId="3" fontId="4" fillId="0" borderId="22" xfId="0" applyNumberFormat="1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center" vertical="center" wrapText="1"/>
    </xf>
    <xf numFmtId="3" fontId="4" fillId="2" borderId="23" xfId="0" applyNumberFormat="1" applyFont="1" applyFill="1" applyBorder="1" applyAlignment="1">
      <alignment horizontal="center" vertical="center" wrapText="1"/>
    </xf>
    <xf numFmtId="3" fontId="4" fillId="2" borderId="21" xfId="0" applyNumberFormat="1" applyFont="1" applyFill="1" applyBorder="1" applyAlignment="1">
      <alignment horizontal="center" vertical="center" wrapText="1"/>
    </xf>
    <xf numFmtId="3" fontId="4" fillId="2" borderId="20" xfId="0" applyNumberFormat="1" applyFont="1" applyFill="1" applyBorder="1" applyAlignment="1">
      <alignment horizontal="center" vertical="center" wrapText="1"/>
    </xf>
    <xf numFmtId="0" fontId="33" fillId="3" borderId="23" xfId="0" applyFont="1" applyFill="1" applyBorder="1" applyAlignment="1">
      <alignment vertical="center" wrapText="1"/>
    </xf>
    <xf numFmtId="0" fontId="33" fillId="3" borderId="21" xfId="0" applyFont="1" applyFill="1" applyBorder="1" applyAlignment="1">
      <alignment vertical="center" wrapText="1"/>
    </xf>
    <xf numFmtId="0" fontId="4" fillId="2" borderId="23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9" fontId="0" fillId="0" borderId="35" xfId="0" applyNumberFormat="1" applyBorder="1"/>
    <xf numFmtId="0" fontId="30" fillId="0" borderId="0" xfId="0" applyFont="1"/>
    <xf numFmtId="0" fontId="36" fillId="0" borderId="4" xfId="0" applyFont="1" applyBorder="1" applyAlignment="1">
      <alignment vertical="center" wrapText="1"/>
    </xf>
    <xf numFmtId="0" fontId="0" fillId="0" borderId="3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37" fillId="0" borderId="0" xfId="0" applyFont="1"/>
    <xf numFmtId="0" fontId="38" fillId="0" borderId="0" xfId="0" applyFont="1"/>
    <xf numFmtId="0" fontId="19" fillId="0" borderId="10" xfId="0" applyFont="1" applyBorder="1" applyAlignment="1">
      <alignment vertical="center" wrapText="1"/>
    </xf>
    <xf numFmtId="0" fontId="19" fillId="0" borderId="13" xfId="0" applyFont="1" applyBorder="1" applyAlignment="1">
      <alignment vertical="center" wrapText="1"/>
    </xf>
    <xf numFmtId="0" fontId="19" fillId="0" borderId="40" xfId="0" applyFont="1" applyBorder="1" applyAlignment="1">
      <alignment vertical="center" wrapText="1"/>
    </xf>
    <xf numFmtId="0" fontId="39" fillId="0" borderId="16" xfId="0" applyFont="1" applyBorder="1" applyAlignment="1">
      <alignment vertical="center" wrapText="1"/>
    </xf>
    <xf numFmtId="0" fontId="15" fillId="0" borderId="1" xfId="0" applyFont="1" applyBorder="1" applyAlignment="1">
      <alignment wrapText="1"/>
    </xf>
    <xf numFmtId="3" fontId="0" fillId="0" borderId="0" xfId="0" applyNumberFormat="1"/>
    <xf numFmtId="0" fontId="2" fillId="0" borderId="45" xfId="0" applyFont="1" applyBorder="1" applyAlignment="1">
      <alignment horizontal="left"/>
    </xf>
    <xf numFmtId="0" fontId="2" fillId="0" borderId="33" xfId="0" applyFont="1" applyBorder="1" applyAlignment="1">
      <alignment horizontal="left"/>
    </xf>
    <xf numFmtId="0" fontId="28" fillId="0" borderId="0" xfId="0" applyFont="1" applyAlignment="1">
      <alignment horizontal="center" vertical="center" wrapText="1"/>
    </xf>
    <xf numFmtId="0" fontId="33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3" fontId="33" fillId="0" borderId="0" xfId="0" applyNumberFormat="1" applyFont="1" applyAlignment="1">
      <alignment horizontal="center" vertical="center"/>
    </xf>
    <xf numFmtId="3" fontId="33" fillId="2" borderId="22" xfId="0" applyNumberFormat="1" applyFont="1" applyFill="1" applyBorder="1" applyAlignment="1">
      <alignment horizontal="center" vertical="center"/>
    </xf>
    <xf numFmtId="3" fontId="32" fillId="7" borderId="0" xfId="0" applyNumberFormat="1" applyFont="1" applyFill="1"/>
    <xf numFmtId="9" fontId="2" fillId="0" borderId="51" xfId="2" applyFont="1" applyBorder="1" applyAlignment="1">
      <alignment horizontal="center"/>
    </xf>
    <xf numFmtId="9" fontId="2" fillId="0" borderId="52" xfId="2" applyFont="1" applyBorder="1" applyAlignment="1">
      <alignment horizontal="center"/>
    </xf>
    <xf numFmtId="9" fontId="0" fillId="0" borderId="1" xfId="2" applyFont="1" applyBorder="1" applyAlignment="1">
      <alignment horizontal="center"/>
    </xf>
    <xf numFmtId="165" fontId="0" fillId="0" borderId="0" xfId="0" applyNumberFormat="1"/>
    <xf numFmtId="167" fontId="4" fillId="0" borderId="22" xfId="2" applyNumberFormat="1" applyFont="1" applyBorder="1" applyAlignment="1">
      <alignment horizontal="center" vertical="center" wrapText="1"/>
    </xf>
    <xf numFmtId="9" fontId="0" fillId="0" borderId="0" xfId="2" applyFont="1"/>
    <xf numFmtId="9" fontId="2" fillId="2" borderId="4" xfId="2" applyFont="1" applyFill="1" applyBorder="1" applyAlignment="1">
      <alignment horizontal="center" vertical="center" wrapText="1"/>
    </xf>
    <xf numFmtId="9" fontId="0" fillId="0" borderId="4" xfId="2" applyFont="1" applyFill="1" applyBorder="1" applyAlignment="1">
      <alignment horizontal="center" vertical="center" wrapText="1"/>
    </xf>
    <xf numFmtId="9" fontId="2" fillId="2" borderId="3" xfId="2" applyFont="1" applyFill="1" applyBorder="1" applyAlignment="1">
      <alignment horizontal="center" vertical="center" wrapText="1"/>
    </xf>
    <xf numFmtId="9" fontId="0" fillId="0" borderId="0" xfId="2" applyFont="1" applyAlignment="1">
      <alignment horizontal="center"/>
    </xf>
    <xf numFmtId="0" fontId="40" fillId="5" borderId="12" xfId="0" applyFont="1" applyFill="1" applyBorder="1" applyAlignment="1">
      <alignment horizontal="center" vertical="center" wrapText="1"/>
    </xf>
    <xf numFmtId="0" fontId="40" fillId="5" borderId="11" xfId="0" applyFont="1" applyFill="1" applyBorder="1" applyAlignment="1">
      <alignment horizontal="center" vertical="center" wrapText="1"/>
    </xf>
    <xf numFmtId="0" fontId="40" fillId="5" borderId="4" xfId="0" applyFont="1" applyFill="1" applyBorder="1" applyAlignment="1">
      <alignment horizontal="center" vertical="center" wrapText="1"/>
    </xf>
    <xf numFmtId="0" fontId="40" fillId="5" borderId="14" xfId="0" applyFont="1" applyFill="1" applyBorder="1" applyAlignment="1">
      <alignment horizontal="center" vertical="center" wrapText="1"/>
    </xf>
    <xf numFmtId="0" fontId="40" fillId="5" borderId="6" xfId="0" applyFont="1" applyFill="1" applyBorder="1" applyAlignment="1">
      <alignment horizontal="center" vertical="center" wrapText="1"/>
    </xf>
    <xf numFmtId="0" fontId="40" fillId="6" borderId="11" xfId="0" applyFont="1" applyFill="1" applyBorder="1" applyAlignment="1">
      <alignment horizontal="center" vertical="center" wrapText="1"/>
    </xf>
    <xf numFmtId="0" fontId="40" fillId="6" borderId="14" xfId="0" applyFont="1" applyFill="1" applyBorder="1" applyAlignment="1">
      <alignment horizontal="center" vertical="center" wrapText="1"/>
    </xf>
    <xf numFmtId="0" fontId="40" fillId="6" borderId="1" xfId="0" applyFont="1" applyFill="1" applyBorder="1" applyAlignment="1">
      <alignment horizontal="center" vertical="center" wrapText="1"/>
    </xf>
    <xf numFmtId="0" fontId="41" fillId="3" borderId="22" xfId="0" applyFont="1" applyFill="1" applyBorder="1" applyAlignment="1">
      <alignment vertical="center" wrapText="1"/>
    </xf>
    <xf numFmtId="0" fontId="41" fillId="3" borderId="21" xfId="0" applyFont="1" applyFill="1" applyBorder="1" applyAlignment="1">
      <alignment vertical="center" wrapText="1"/>
    </xf>
    <xf numFmtId="3" fontId="41" fillId="3" borderId="22" xfId="0" applyNumberFormat="1" applyFont="1" applyFill="1" applyBorder="1" applyAlignment="1">
      <alignment horizontal="center" vertical="center"/>
    </xf>
    <xf numFmtId="0" fontId="37" fillId="2" borderId="21" xfId="0" applyFont="1" applyFill="1" applyBorder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167" fontId="0" fillId="0" borderId="4" xfId="2" applyNumberFormat="1" applyFont="1" applyBorder="1" applyAlignment="1">
      <alignment horizontal="center" vertical="center" wrapText="1"/>
    </xf>
    <xf numFmtId="0" fontId="27" fillId="0" borderId="41" xfId="0" applyFont="1" applyBorder="1" applyAlignment="1">
      <alignment horizontal="right" vertical="center"/>
    </xf>
    <xf numFmtId="0" fontId="0" fillId="0" borderId="41" xfId="0" applyBorder="1" applyAlignment="1">
      <alignment horizontal="right"/>
    </xf>
    <xf numFmtId="9" fontId="0" fillId="0" borderId="56" xfId="0" applyNumberFormat="1" applyBorder="1"/>
    <xf numFmtId="0" fontId="27" fillId="0" borderId="43" xfId="0" applyFont="1" applyBorder="1" applyAlignment="1">
      <alignment horizontal="right" vertical="center"/>
    </xf>
    <xf numFmtId="165" fontId="0" fillId="0" borderId="42" xfId="1" applyNumberFormat="1" applyFont="1" applyBorder="1"/>
    <xf numFmtId="165" fontId="0" fillId="0" borderId="44" xfId="1" applyNumberFormat="1" applyFont="1" applyBorder="1"/>
    <xf numFmtId="0" fontId="0" fillId="0" borderId="0" xfId="2" applyNumberFormat="1" applyFont="1"/>
    <xf numFmtId="167" fontId="0" fillId="0" borderId="4" xfId="2" applyNumberFormat="1" applyFont="1" applyFill="1" applyBorder="1" applyAlignment="1">
      <alignment horizontal="center" vertical="center" wrapText="1"/>
    </xf>
    <xf numFmtId="0" fontId="33" fillId="2" borderId="41" xfId="0" applyFont="1" applyFill="1" applyBorder="1" applyAlignment="1">
      <alignment horizontal="left" vertical="center"/>
    </xf>
    <xf numFmtId="3" fontId="4" fillId="2" borderId="42" xfId="0" applyNumberFormat="1" applyFont="1" applyFill="1" applyBorder="1" applyAlignment="1">
      <alignment horizontal="center" vertical="center" wrapText="1"/>
    </xf>
    <xf numFmtId="0" fontId="33" fillId="2" borderId="46" xfId="0" applyFont="1" applyFill="1" applyBorder="1" applyAlignment="1">
      <alignment horizontal="left" vertical="center" wrapText="1"/>
    </xf>
    <xf numFmtId="0" fontId="33" fillId="2" borderId="47" xfId="0" applyFont="1" applyFill="1" applyBorder="1" applyAlignment="1">
      <alignment horizontal="center" vertical="center" wrapText="1"/>
    </xf>
    <xf numFmtId="10" fontId="4" fillId="0" borderId="44" xfId="2" applyNumberFormat="1" applyFont="1" applyFill="1" applyBorder="1" applyAlignment="1">
      <alignment horizontal="center" vertical="center" wrapText="1"/>
    </xf>
    <xf numFmtId="167" fontId="4" fillId="0" borderId="42" xfId="2" applyNumberFormat="1" applyFont="1" applyFill="1" applyBorder="1" applyAlignment="1">
      <alignment horizontal="center" vertical="center" wrapText="1"/>
    </xf>
    <xf numFmtId="164" fontId="0" fillId="0" borderId="0" xfId="1" applyFont="1"/>
    <xf numFmtId="3" fontId="2" fillId="0" borderId="0" xfId="0" applyNumberFormat="1" applyFont="1"/>
    <xf numFmtId="0" fontId="2" fillId="0" borderId="0" xfId="0" applyFont="1" applyAlignment="1">
      <alignment horizontal="left"/>
    </xf>
    <xf numFmtId="0" fontId="30" fillId="0" borderId="0" xfId="0" applyFont="1" applyAlignment="1">
      <alignment horizontal="center" vertical="center"/>
    </xf>
    <xf numFmtId="0" fontId="28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3" fontId="35" fillId="0" borderId="0" xfId="0" applyNumberFormat="1" applyFont="1" applyAlignment="1">
      <alignment horizontal="center" vertical="center"/>
    </xf>
    <xf numFmtId="0" fontId="33" fillId="3" borderId="64" xfId="0" applyFont="1" applyFill="1" applyBorder="1" applyAlignment="1">
      <alignment vertical="center" wrapText="1"/>
    </xf>
    <xf numFmtId="0" fontId="4" fillId="2" borderId="64" xfId="0" applyFont="1" applyFill="1" applyBorder="1" applyAlignment="1">
      <alignment horizontal="center" vertical="center"/>
    </xf>
    <xf numFmtId="3" fontId="33" fillId="3" borderId="64" xfId="0" applyNumberFormat="1" applyFont="1" applyFill="1" applyBorder="1" applyAlignment="1">
      <alignment horizontal="center" vertical="center"/>
    </xf>
    <xf numFmtId="0" fontId="27" fillId="0" borderId="67" xfId="0" applyFont="1" applyBorder="1" applyAlignment="1">
      <alignment horizontal="right" vertical="center"/>
    </xf>
    <xf numFmtId="0" fontId="27" fillId="0" borderId="67" xfId="0" applyFont="1" applyBorder="1" applyAlignment="1">
      <alignment horizontal="right" vertical="center" wrapText="1"/>
    </xf>
    <xf numFmtId="9" fontId="2" fillId="0" borderId="68" xfId="2" applyFont="1" applyBorder="1" applyAlignment="1">
      <alignment horizontal="center"/>
    </xf>
    <xf numFmtId="9" fontId="38" fillId="0" borderId="1" xfId="2" applyFont="1" applyBorder="1" applyAlignment="1">
      <alignment horizontal="center"/>
    </xf>
    <xf numFmtId="0" fontId="33" fillId="3" borderId="67" xfId="0" applyFont="1" applyFill="1" applyBorder="1" applyAlignment="1">
      <alignment vertical="center"/>
    </xf>
    <xf numFmtId="0" fontId="33" fillId="3" borderId="69" xfId="0" applyFont="1" applyFill="1" applyBorder="1" applyAlignment="1">
      <alignment vertical="center" wrapText="1"/>
    </xf>
    <xf numFmtId="0" fontId="33" fillId="3" borderId="70" xfId="0" applyFont="1" applyFill="1" applyBorder="1" applyAlignment="1">
      <alignment vertical="center" wrapText="1"/>
    </xf>
    <xf numFmtId="0" fontId="41" fillId="3" borderId="71" xfId="0" applyFont="1" applyFill="1" applyBorder="1" applyAlignment="1">
      <alignment vertical="center" wrapText="1"/>
    </xf>
    <xf numFmtId="0" fontId="33" fillId="3" borderId="49" xfId="0" applyFont="1" applyFill="1" applyBorder="1" applyAlignment="1">
      <alignment horizontal="center" vertical="center" wrapText="1"/>
    </xf>
    <xf numFmtId="0" fontId="41" fillId="3" borderId="50" xfId="0" applyFont="1" applyFill="1" applyBorder="1" applyAlignment="1">
      <alignment horizontal="center" vertical="center" wrapText="1"/>
    </xf>
    <xf numFmtId="3" fontId="2" fillId="0" borderId="56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/>
    <xf numFmtId="9" fontId="0" fillId="2" borderId="1" xfId="0" applyNumberFormat="1" applyFill="1" applyBorder="1" applyAlignment="1">
      <alignment horizontal="center"/>
    </xf>
    <xf numFmtId="165" fontId="2" fillId="2" borderId="26" xfId="1" applyNumberFormat="1" applyFont="1" applyFill="1" applyBorder="1" applyAlignment="1">
      <alignment horizontal="left" vertical="center" wrapText="1"/>
    </xf>
    <xf numFmtId="167" fontId="2" fillId="2" borderId="1" xfId="2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0" fillId="0" borderId="35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165" fontId="2" fillId="2" borderId="1" xfId="1" applyNumberFormat="1" applyFont="1" applyFill="1" applyBorder="1" applyAlignment="1">
      <alignment horizontal="center" vertical="center"/>
    </xf>
    <xf numFmtId="165" fontId="2" fillId="2" borderId="26" xfId="1" applyNumberFormat="1" applyFont="1" applyFill="1" applyBorder="1" applyAlignment="1">
      <alignment horizontal="center" vertical="center" wrapText="1"/>
    </xf>
    <xf numFmtId="165" fontId="2" fillId="2" borderId="4" xfId="1" applyNumberFormat="1" applyFont="1" applyFill="1" applyBorder="1" applyAlignment="1">
      <alignment horizontal="center" vertical="center" wrapText="1"/>
    </xf>
    <xf numFmtId="3" fontId="2" fillId="2" borderId="4" xfId="0" applyNumberFormat="1" applyFont="1" applyFill="1" applyBorder="1" applyAlignment="1">
      <alignment horizontal="center" vertical="center" wrapText="1"/>
    </xf>
    <xf numFmtId="0" fontId="41" fillId="3" borderId="69" xfId="0" applyFont="1" applyFill="1" applyBorder="1" applyAlignment="1">
      <alignment vertical="center" wrapText="1"/>
    </xf>
    <xf numFmtId="0" fontId="41" fillId="3" borderId="70" xfId="0" applyFont="1" applyFill="1" applyBorder="1" applyAlignment="1">
      <alignment vertical="center" wrapText="1"/>
    </xf>
    <xf numFmtId="0" fontId="41" fillId="2" borderId="80" xfId="0" applyFont="1" applyFill="1" applyBorder="1" applyAlignment="1">
      <alignment vertical="center" wrapText="1"/>
    </xf>
    <xf numFmtId="3" fontId="2" fillId="0" borderId="44" xfId="0" applyNumberFormat="1" applyFont="1" applyBorder="1" applyAlignment="1">
      <alignment horizontal="center"/>
    </xf>
    <xf numFmtId="0" fontId="33" fillId="3" borderId="81" xfId="0" applyFont="1" applyFill="1" applyBorder="1" applyAlignment="1">
      <alignment vertical="center"/>
    </xf>
    <xf numFmtId="0" fontId="33" fillId="3" borderId="57" xfId="0" applyFont="1" applyFill="1" applyBorder="1" applyAlignment="1">
      <alignment vertical="center"/>
    </xf>
    <xf numFmtId="0" fontId="33" fillId="3" borderId="48" xfId="0" applyFont="1" applyFill="1" applyBorder="1" applyAlignment="1">
      <alignment horizontal="center" vertical="center" wrapText="1"/>
    </xf>
    <xf numFmtId="0" fontId="41" fillId="3" borderId="49" xfId="0" applyFont="1" applyFill="1" applyBorder="1" applyAlignment="1">
      <alignment horizontal="center" vertical="center" wrapText="1"/>
    </xf>
    <xf numFmtId="3" fontId="2" fillId="0" borderId="43" xfId="0" applyNumberFormat="1" applyFont="1" applyBorder="1" applyAlignment="1">
      <alignment horizontal="center"/>
    </xf>
    <xf numFmtId="0" fontId="41" fillId="2" borderId="34" xfId="0" applyFont="1" applyFill="1" applyBorder="1" applyAlignment="1">
      <alignment vertical="center" wrapText="1"/>
    </xf>
    <xf numFmtId="0" fontId="33" fillId="2" borderId="21" xfId="0" applyFont="1" applyFill="1" applyBorder="1" applyAlignment="1">
      <alignment vertical="center" wrapText="1"/>
    </xf>
    <xf numFmtId="0" fontId="37" fillId="2" borderId="62" xfId="0" applyFont="1" applyFill="1" applyBorder="1" applyAlignment="1">
      <alignment horizontal="center" vertical="center"/>
    </xf>
    <xf numFmtId="165" fontId="4" fillId="0" borderId="22" xfId="1" applyNumberFormat="1" applyFont="1" applyFill="1" applyBorder="1" applyAlignment="1">
      <alignment horizontal="center" vertical="center"/>
    </xf>
    <xf numFmtId="165" fontId="37" fillId="0" borderId="22" xfId="1" applyNumberFormat="1" applyFont="1" applyFill="1" applyBorder="1" applyAlignment="1">
      <alignment horizontal="center" vertical="center"/>
    </xf>
    <xf numFmtId="165" fontId="37" fillId="0" borderId="34" xfId="1" applyNumberFormat="1" applyFont="1" applyFill="1" applyBorder="1" applyAlignment="1">
      <alignment horizontal="center" vertical="center"/>
    </xf>
    <xf numFmtId="165" fontId="3" fillId="0" borderId="64" xfId="1" applyNumberFormat="1" applyFont="1" applyFill="1" applyBorder="1" applyAlignment="1">
      <alignment horizontal="center" vertical="center" wrapText="1"/>
    </xf>
    <xf numFmtId="165" fontId="4" fillId="2" borderId="23" xfId="1" applyNumberFormat="1" applyFont="1" applyFill="1" applyBorder="1" applyAlignment="1">
      <alignment horizontal="center" vertical="center"/>
    </xf>
    <xf numFmtId="165" fontId="4" fillId="2" borderId="21" xfId="1" applyNumberFormat="1" applyFont="1" applyFill="1" applyBorder="1" applyAlignment="1">
      <alignment horizontal="center" vertical="center"/>
    </xf>
    <xf numFmtId="165" fontId="37" fillId="2" borderId="21" xfId="1" applyNumberFormat="1" applyFont="1" applyFill="1" applyBorder="1" applyAlignment="1">
      <alignment horizontal="center" vertical="center"/>
    </xf>
    <xf numFmtId="165" fontId="37" fillId="2" borderId="62" xfId="1" applyNumberFormat="1" applyFont="1" applyFill="1" applyBorder="1" applyAlignment="1">
      <alignment horizontal="center" vertical="center"/>
    </xf>
    <xf numFmtId="165" fontId="4" fillId="2" borderId="64" xfId="1" applyNumberFormat="1" applyFont="1" applyFill="1" applyBorder="1" applyAlignment="1">
      <alignment horizontal="center" vertical="center"/>
    </xf>
    <xf numFmtId="165" fontId="4" fillId="0" borderId="22" xfId="1" applyNumberFormat="1" applyFont="1" applyBorder="1" applyAlignment="1">
      <alignment horizontal="center" vertical="center"/>
    </xf>
    <xf numFmtId="165" fontId="37" fillId="0" borderId="63" xfId="1" applyNumberFormat="1" applyFont="1" applyFill="1" applyBorder="1" applyAlignment="1">
      <alignment horizontal="center" vertical="center"/>
    </xf>
    <xf numFmtId="165" fontId="3" fillId="0" borderId="65" xfId="1" applyNumberFormat="1" applyFont="1" applyBorder="1" applyAlignment="1">
      <alignment horizontal="center" vertical="center" wrapText="1"/>
    </xf>
    <xf numFmtId="165" fontId="3" fillId="0" borderId="64" xfId="1" applyNumberFormat="1" applyFont="1" applyBorder="1" applyAlignment="1">
      <alignment horizontal="center" vertical="center" wrapText="1"/>
    </xf>
    <xf numFmtId="165" fontId="4" fillId="2" borderId="21" xfId="1" applyNumberFormat="1" applyFont="1" applyFill="1" applyBorder="1" applyAlignment="1">
      <alignment horizontal="center" vertical="center" wrapText="1"/>
    </xf>
    <xf numFmtId="165" fontId="0" fillId="0" borderId="22" xfId="1" applyNumberFormat="1" applyFont="1" applyFill="1" applyBorder="1" applyAlignment="1">
      <alignment vertical="center"/>
    </xf>
    <xf numFmtId="165" fontId="33" fillId="3" borderId="22" xfId="1" applyNumberFormat="1" applyFont="1" applyFill="1" applyBorder="1" applyAlignment="1">
      <alignment horizontal="center" vertical="center"/>
    </xf>
    <xf numFmtId="165" fontId="1" fillId="0" borderId="22" xfId="1" applyNumberFormat="1" applyFont="1" applyFill="1" applyBorder="1" applyAlignment="1">
      <alignment horizontal="center" vertical="center"/>
    </xf>
    <xf numFmtId="165" fontId="34" fillId="2" borderId="22" xfId="1" applyNumberFormat="1" applyFont="1" applyFill="1" applyBorder="1" applyAlignment="1">
      <alignment horizontal="center" vertical="center"/>
    </xf>
    <xf numFmtId="165" fontId="1" fillId="2" borderId="21" xfId="1" applyNumberFormat="1" applyFont="1" applyFill="1" applyBorder="1" applyAlignment="1">
      <alignment horizontal="center" vertical="center" wrapText="1"/>
    </xf>
    <xf numFmtId="166" fontId="34" fillId="2" borderId="22" xfId="1" applyNumberFormat="1" applyFont="1" applyFill="1" applyBorder="1" applyAlignment="1">
      <alignment horizontal="center" vertical="center" wrapText="1"/>
    </xf>
    <xf numFmtId="0" fontId="34" fillId="2" borderId="21" xfId="0" applyFont="1" applyFill="1" applyBorder="1" applyAlignment="1">
      <alignment horizontal="center" vertical="center" wrapText="1"/>
    </xf>
    <xf numFmtId="167" fontId="4" fillId="0" borderId="42" xfId="2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67" fontId="2" fillId="2" borderId="4" xfId="2" applyNumberFormat="1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/>
    </xf>
    <xf numFmtId="0" fontId="3" fillId="2" borderId="30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9" fontId="0" fillId="0" borderId="35" xfId="2" applyFont="1" applyFill="1" applyBorder="1" applyAlignment="1">
      <alignment horizontal="center" vertical="center" wrapText="1"/>
    </xf>
    <xf numFmtId="9" fontId="0" fillId="0" borderId="49" xfId="2" applyFont="1" applyFill="1" applyBorder="1" applyAlignment="1">
      <alignment horizontal="center" vertical="center" wrapText="1"/>
    </xf>
    <xf numFmtId="9" fontId="0" fillId="0" borderId="50" xfId="2" applyFont="1" applyFill="1" applyBorder="1" applyAlignment="1">
      <alignment horizontal="center" vertical="center" wrapText="1"/>
    </xf>
    <xf numFmtId="9" fontId="0" fillId="0" borderId="42" xfId="2" applyFont="1" applyFill="1" applyBorder="1" applyAlignment="1">
      <alignment horizontal="center" vertical="center" wrapText="1"/>
    </xf>
    <xf numFmtId="9" fontId="0" fillId="0" borderId="56" xfId="2" applyFont="1" applyFill="1" applyBorder="1" applyAlignment="1">
      <alignment horizontal="center" vertical="center" wrapText="1"/>
    </xf>
    <xf numFmtId="9" fontId="0" fillId="0" borderId="44" xfId="2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0" fontId="43" fillId="0" borderId="0" xfId="0" applyFont="1" applyAlignment="1">
      <alignment horizontal="left"/>
    </xf>
    <xf numFmtId="3" fontId="43" fillId="0" borderId="0" xfId="0" applyNumberFormat="1" applyFont="1"/>
    <xf numFmtId="167" fontId="0" fillId="0" borderId="0" xfId="0" applyNumberFormat="1"/>
    <xf numFmtId="0" fontId="3" fillId="2" borderId="84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" fontId="13" fillId="0" borderId="0" xfId="0" applyNumberFormat="1" applyFont="1" applyAlignment="1">
      <alignment horizontal="center" vertical="center" wrapText="1"/>
    </xf>
    <xf numFmtId="3" fontId="13" fillId="0" borderId="0" xfId="0" applyNumberFormat="1" applyFont="1"/>
    <xf numFmtId="0" fontId="2" fillId="2" borderId="84" xfId="0" applyFont="1" applyFill="1" applyBorder="1" applyAlignment="1">
      <alignment wrapText="1"/>
    </xf>
    <xf numFmtId="0" fontId="2" fillId="2" borderId="85" xfId="0" applyFont="1" applyFill="1" applyBorder="1"/>
    <xf numFmtId="0" fontId="2" fillId="2" borderId="26" xfId="0" applyFont="1" applyFill="1" applyBorder="1" applyAlignment="1">
      <alignment vertical="center" wrapText="1"/>
    </xf>
    <xf numFmtId="0" fontId="3" fillId="2" borderId="83" xfId="0" applyFont="1" applyFill="1" applyBorder="1" applyAlignment="1">
      <alignment horizontal="center" vertical="center" wrapText="1"/>
    </xf>
    <xf numFmtId="0" fontId="21" fillId="0" borderId="49" xfId="0" applyFont="1" applyBorder="1" applyAlignment="1">
      <alignment horizontal="center" vertical="center" wrapText="1"/>
    </xf>
    <xf numFmtId="0" fontId="21" fillId="0" borderId="50" xfId="0" applyFont="1" applyBorder="1" applyAlignment="1">
      <alignment horizontal="center" vertical="center" wrapText="1"/>
    </xf>
    <xf numFmtId="165" fontId="21" fillId="0" borderId="41" xfId="1" applyNumberFormat="1" applyFont="1" applyFill="1" applyBorder="1" applyAlignment="1">
      <alignment horizontal="left" vertical="center" wrapText="1"/>
    </xf>
    <xf numFmtId="165" fontId="21" fillId="0" borderId="35" xfId="1" applyNumberFormat="1" applyFont="1" applyFill="1" applyBorder="1" applyAlignment="1">
      <alignment horizontal="left" vertical="center" wrapText="1"/>
    </xf>
    <xf numFmtId="0" fontId="21" fillId="0" borderId="56" xfId="0" applyFont="1" applyBorder="1" applyAlignment="1">
      <alignment horizontal="center" vertical="center" wrapText="1"/>
    </xf>
    <xf numFmtId="10" fontId="0" fillId="0" borderId="4" xfId="2" applyNumberFormat="1" applyFont="1" applyBorder="1" applyAlignment="1">
      <alignment horizontal="center" vertical="center" wrapText="1"/>
    </xf>
    <xf numFmtId="0" fontId="44" fillId="0" borderId="0" xfId="0" applyFont="1" applyAlignment="1">
      <alignment horizontal="center"/>
    </xf>
    <xf numFmtId="165" fontId="44" fillId="0" borderId="0" xfId="1" applyNumberFormat="1" applyFont="1" applyAlignment="1">
      <alignment horizontal="center"/>
    </xf>
    <xf numFmtId="0" fontId="0" fillId="0" borderId="35" xfId="0" applyBorder="1" applyAlignment="1">
      <alignment vertical="center" wrapText="1"/>
    </xf>
    <xf numFmtId="165" fontId="2" fillId="2" borderId="87" xfId="1" applyNumberFormat="1" applyFont="1" applyFill="1" applyBorder="1" applyAlignment="1">
      <alignment horizontal="center" vertical="center" wrapText="1"/>
    </xf>
    <xf numFmtId="165" fontId="2" fillId="2" borderId="88" xfId="1" applyNumberFormat="1" applyFont="1" applyFill="1" applyBorder="1" applyAlignment="1">
      <alignment horizontal="center" vertical="center" wrapText="1"/>
    </xf>
    <xf numFmtId="165" fontId="2" fillId="2" borderId="55" xfId="1" applyNumberFormat="1" applyFont="1" applyFill="1" applyBorder="1" applyAlignment="1">
      <alignment horizontal="center" vertical="center" wrapText="1"/>
    </xf>
    <xf numFmtId="0" fontId="21" fillId="0" borderId="35" xfId="0" applyFont="1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49" xfId="0" applyBorder="1" applyAlignment="1">
      <alignment vertical="center" wrapText="1"/>
    </xf>
    <xf numFmtId="0" fontId="21" fillId="0" borderId="42" xfId="0" applyFont="1" applyBorder="1" applyAlignment="1">
      <alignment horizontal="center" vertical="center" wrapText="1"/>
    </xf>
    <xf numFmtId="0" fontId="0" fillId="0" borderId="56" xfId="0" applyBorder="1" applyAlignment="1">
      <alignment vertical="center" wrapText="1"/>
    </xf>
    <xf numFmtId="0" fontId="5" fillId="0" borderId="35" xfId="0" applyFont="1" applyBorder="1" applyAlignment="1">
      <alignment vertical="center" wrapText="1"/>
    </xf>
    <xf numFmtId="0" fontId="0" fillId="0" borderId="82" xfId="0" applyBorder="1" applyAlignment="1">
      <alignment vertical="center" wrapText="1"/>
    </xf>
    <xf numFmtId="0" fontId="0" fillId="0" borderId="36" xfId="0" applyBorder="1" applyAlignment="1">
      <alignment vertical="center" wrapText="1"/>
    </xf>
    <xf numFmtId="0" fontId="5" fillId="0" borderId="36" xfId="0" applyFont="1" applyBorder="1" applyAlignment="1">
      <alignment vertical="center" wrapText="1"/>
    </xf>
    <xf numFmtId="0" fontId="0" fillId="0" borderId="72" xfId="0" applyBorder="1" applyAlignment="1">
      <alignment vertical="center" wrapText="1"/>
    </xf>
    <xf numFmtId="0" fontId="0" fillId="0" borderId="89" xfId="0" applyBorder="1" applyAlignment="1">
      <alignment vertical="center" wrapText="1"/>
    </xf>
    <xf numFmtId="0" fontId="21" fillId="0" borderId="44" xfId="0" applyFont="1" applyBorder="1" applyAlignment="1">
      <alignment horizontal="center" vertical="center" wrapText="1"/>
    </xf>
    <xf numFmtId="165" fontId="21" fillId="0" borderId="48" xfId="1" applyNumberFormat="1" applyFont="1" applyFill="1" applyBorder="1" applyAlignment="1">
      <alignment horizontal="center" vertical="center" wrapText="1"/>
    </xf>
    <xf numFmtId="165" fontId="21" fillId="0" borderId="49" xfId="1" applyNumberFormat="1" applyFont="1" applyFill="1" applyBorder="1" applyAlignment="1">
      <alignment horizontal="center" vertical="center" wrapText="1"/>
    </xf>
    <xf numFmtId="165" fontId="21" fillId="0" borderId="50" xfId="1" applyNumberFormat="1" applyFont="1" applyFill="1" applyBorder="1" applyAlignment="1">
      <alignment horizontal="center" vertical="center" wrapText="1"/>
    </xf>
    <xf numFmtId="165" fontId="21" fillId="0" borderId="41" xfId="1" applyNumberFormat="1" applyFont="1" applyFill="1" applyBorder="1" applyAlignment="1">
      <alignment horizontal="center" vertical="center" wrapText="1"/>
    </xf>
    <xf numFmtId="165" fontId="21" fillId="0" borderId="35" xfId="1" applyNumberFormat="1" applyFont="1" applyFill="1" applyBorder="1" applyAlignment="1">
      <alignment horizontal="center" vertical="center" wrapText="1"/>
    </xf>
    <xf numFmtId="165" fontId="21" fillId="0" borderId="42" xfId="1" applyNumberFormat="1" applyFont="1" applyFill="1" applyBorder="1" applyAlignment="1">
      <alignment horizontal="center" vertical="center" wrapText="1"/>
    </xf>
    <xf numFmtId="165" fontId="21" fillId="0" borderId="43" xfId="1" applyNumberFormat="1" applyFont="1" applyFill="1" applyBorder="1" applyAlignment="1">
      <alignment horizontal="center" vertical="center" wrapText="1"/>
    </xf>
    <xf numFmtId="165" fontId="21" fillId="0" borderId="56" xfId="1" applyNumberFormat="1" applyFont="1" applyFill="1" applyBorder="1" applyAlignment="1">
      <alignment horizontal="center" vertical="center" wrapText="1"/>
    </xf>
    <xf numFmtId="165" fontId="21" fillId="0" borderId="44" xfId="1" applyNumberFormat="1" applyFont="1" applyFill="1" applyBorder="1" applyAlignment="1">
      <alignment horizontal="center" vertical="center" wrapText="1"/>
    </xf>
    <xf numFmtId="0" fontId="2" fillId="2" borderId="85" xfId="0" applyFont="1" applyFill="1" applyBorder="1" applyAlignment="1">
      <alignment horizontal="center" vertical="center"/>
    </xf>
    <xf numFmtId="0" fontId="2" fillId="2" borderId="84" xfId="0" applyFont="1" applyFill="1" applyBorder="1" applyAlignment="1">
      <alignment horizontal="center" vertical="center" wrapText="1"/>
    </xf>
    <xf numFmtId="165" fontId="21" fillId="0" borderId="0" xfId="1" applyNumberFormat="1" applyFont="1" applyFill="1" applyBorder="1" applyAlignment="1">
      <alignment horizontal="center" vertical="center" wrapText="1"/>
    </xf>
    <xf numFmtId="165" fontId="30" fillId="0" borderId="0" xfId="0" applyNumberFormat="1" applyFont="1" applyAlignment="1">
      <alignment horizontal="center" vertical="center"/>
    </xf>
    <xf numFmtId="0" fontId="0" fillId="0" borderId="38" xfId="0" applyBorder="1" applyAlignment="1">
      <alignment horizontal="center"/>
    </xf>
    <xf numFmtId="0" fontId="0" fillId="9" borderId="0" xfId="0" applyFill="1"/>
    <xf numFmtId="0" fontId="3" fillId="2" borderId="3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/>
    </xf>
    <xf numFmtId="165" fontId="0" fillId="0" borderId="1" xfId="1" applyNumberFormat="1" applyFont="1" applyFill="1" applyBorder="1" applyAlignment="1">
      <alignment horizontal="center"/>
    </xf>
    <xf numFmtId="0" fontId="38" fillId="2" borderId="3" xfId="0" applyFont="1" applyFill="1" applyBorder="1" applyAlignment="1">
      <alignment horizontal="center" vertical="center" wrapText="1"/>
    </xf>
    <xf numFmtId="165" fontId="38" fillId="2" borderId="3" xfId="1" applyNumberFormat="1" applyFont="1" applyFill="1" applyBorder="1" applyAlignment="1">
      <alignment horizontal="center" vertical="center" wrapText="1"/>
    </xf>
    <xf numFmtId="3" fontId="38" fillId="2" borderId="3" xfId="0" applyNumberFormat="1" applyFont="1" applyFill="1" applyBorder="1" applyAlignment="1">
      <alignment horizontal="center" vertical="center" wrapText="1"/>
    </xf>
    <xf numFmtId="0" fontId="2" fillId="0" borderId="35" xfId="0" applyFont="1" applyBorder="1" applyAlignment="1">
      <alignment horizontal="left"/>
    </xf>
    <xf numFmtId="0" fontId="27" fillId="0" borderId="41" xfId="0" applyFont="1" applyBorder="1" applyAlignment="1">
      <alignment horizontal="right" vertical="center" wrapText="1"/>
    </xf>
    <xf numFmtId="0" fontId="27" fillId="0" borderId="0" xfId="0" applyFont="1" applyAlignment="1">
      <alignment horizontal="right" vertical="center"/>
    </xf>
    <xf numFmtId="9" fontId="0" fillId="0" borderId="0" xfId="0" applyNumberFormat="1"/>
    <xf numFmtId="10" fontId="0" fillId="0" borderId="0" xfId="0" applyNumberFormat="1"/>
    <xf numFmtId="165" fontId="2" fillId="0" borderId="0" xfId="0" applyNumberFormat="1" applyFont="1"/>
    <xf numFmtId="0" fontId="33" fillId="2" borderId="35" xfId="0" applyFont="1" applyFill="1" applyBorder="1" applyAlignment="1">
      <alignment horizontal="left" vertical="center" wrapText="1"/>
    </xf>
    <xf numFmtId="0" fontId="33" fillId="2" borderId="35" xfId="0" applyFont="1" applyFill="1" applyBorder="1" applyAlignment="1">
      <alignment horizontal="center" vertical="center" wrapText="1"/>
    </xf>
    <xf numFmtId="0" fontId="0" fillId="2" borderId="38" xfId="0" applyFill="1" applyBorder="1"/>
    <xf numFmtId="0" fontId="0" fillId="2" borderId="35" xfId="0" applyFill="1" applyBorder="1"/>
    <xf numFmtId="0" fontId="27" fillId="0" borderId="35" xfId="0" applyFont="1" applyBorder="1" applyAlignment="1">
      <alignment horizontal="right" vertical="center"/>
    </xf>
    <xf numFmtId="165" fontId="1" fillId="0" borderId="35" xfId="1" applyNumberFormat="1" applyFont="1" applyFill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9" fontId="0" fillId="0" borderId="35" xfId="2" applyFont="1" applyBorder="1" applyAlignment="1">
      <alignment horizontal="center" vertical="center"/>
    </xf>
    <xf numFmtId="0" fontId="33" fillId="2" borderId="35" xfId="0" applyFont="1" applyFill="1" applyBorder="1" applyAlignment="1">
      <alignment horizontal="left" vertical="center"/>
    </xf>
    <xf numFmtId="3" fontId="4" fillId="2" borderId="35" xfId="0" applyNumberFormat="1" applyFont="1" applyFill="1" applyBorder="1" applyAlignment="1">
      <alignment horizontal="center" vertical="center" wrapText="1"/>
    </xf>
    <xf numFmtId="9" fontId="0" fillId="2" borderId="35" xfId="2" applyFont="1" applyFill="1" applyBorder="1" applyAlignment="1">
      <alignment horizontal="center" vertical="center"/>
    </xf>
    <xf numFmtId="0" fontId="0" fillId="0" borderId="26" xfId="0" applyBorder="1" applyAlignment="1">
      <alignment vertical="center" wrapText="1"/>
    </xf>
    <xf numFmtId="0" fontId="21" fillId="0" borderId="48" xfId="0" applyFont="1" applyBorder="1" applyAlignment="1">
      <alignment horizontal="center" vertical="center" wrapText="1"/>
    </xf>
    <xf numFmtId="0" fontId="21" fillId="0" borderId="43" xfId="0" applyFont="1" applyBorder="1" applyAlignment="1">
      <alignment horizontal="center" vertical="center" wrapText="1"/>
    </xf>
    <xf numFmtId="165" fontId="2" fillId="2" borderId="51" xfId="1" applyNumberFormat="1" applyFont="1" applyFill="1" applyBorder="1" applyAlignment="1">
      <alignment horizontal="center" vertical="center" wrapText="1"/>
    </xf>
    <xf numFmtId="165" fontId="2" fillId="2" borderId="52" xfId="1" applyNumberFormat="1" applyFont="1" applyFill="1" applyBorder="1" applyAlignment="1">
      <alignment horizontal="center" vertical="center" wrapText="1"/>
    </xf>
    <xf numFmtId="165" fontId="2" fillId="2" borderId="53" xfId="1" applyNumberFormat="1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7" borderId="51" xfId="0" applyFont="1" applyFill="1" applyBorder="1" applyAlignment="1">
      <alignment vertical="center" wrapText="1"/>
    </xf>
    <xf numFmtId="0" fontId="0" fillId="7" borderId="53" xfId="0" applyFill="1" applyBorder="1"/>
    <xf numFmtId="0" fontId="4" fillId="0" borderId="30" xfId="0" applyFont="1" applyBorder="1" applyAlignment="1">
      <alignment horizontal="center" vertical="center" wrapText="1"/>
    </xf>
    <xf numFmtId="0" fontId="19" fillId="0" borderId="48" xfId="0" applyFont="1" applyBorder="1" applyAlignment="1">
      <alignment vertical="center" wrapText="1"/>
    </xf>
    <xf numFmtId="0" fontId="19" fillId="0" borderId="41" xfId="0" applyFont="1" applyBorder="1" applyAlignment="1">
      <alignment vertical="center" wrapText="1"/>
    </xf>
    <xf numFmtId="0" fontId="23" fillId="4" borderId="1" xfId="0" applyFont="1" applyFill="1" applyBorder="1" applyAlignment="1">
      <alignment horizontal="center" vertical="center" wrapText="1"/>
    </xf>
    <xf numFmtId="0" fontId="40" fillId="5" borderId="1" xfId="0" applyFont="1" applyFill="1" applyBorder="1" applyAlignment="1">
      <alignment horizontal="center" vertical="center" wrapText="1"/>
    </xf>
    <xf numFmtId="0" fontId="23" fillId="4" borderId="25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/>
    </xf>
    <xf numFmtId="0" fontId="0" fillId="0" borderId="41" xfId="0" applyBorder="1" applyAlignment="1">
      <alignment vertical="center"/>
    </xf>
    <xf numFmtId="0" fontId="0" fillId="0" borderId="76" xfId="0" applyBorder="1" applyAlignment="1">
      <alignment vertical="center"/>
    </xf>
    <xf numFmtId="0" fontId="0" fillId="0" borderId="49" xfId="0" applyBorder="1" applyAlignment="1">
      <alignment horizontal="center" vertical="center" wrapText="1"/>
    </xf>
    <xf numFmtId="0" fontId="3" fillId="2" borderId="9" xfId="0" applyFont="1" applyFill="1" applyBorder="1" applyAlignment="1">
      <alignment vertical="center"/>
    </xf>
    <xf numFmtId="0" fontId="3" fillId="2" borderId="9" xfId="0" applyFont="1" applyFill="1" applyBorder="1" applyAlignment="1">
      <alignment horizontal="center" vertical="center"/>
    </xf>
    <xf numFmtId="10" fontId="2" fillId="0" borderId="50" xfId="2" applyNumberFormat="1" applyFont="1" applyBorder="1" applyAlignment="1">
      <alignment horizontal="center"/>
    </xf>
    <xf numFmtId="10" fontId="2" fillId="0" borderId="42" xfId="2" applyNumberFormat="1" applyFont="1" applyBorder="1" applyAlignment="1">
      <alignment horizontal="center"/>
    </xf>
    <xf numFmtId="10" fontId="0" fillId="0" borderId="42" xfId="2" applyNumberFormat="1" applyFont="1" applyBorder="1" applyAlignment="1">
      <alignment horizontal="center"/>
    </xf>
    <xf numFmtId="165" fontId="0" fillId="0" borderId="49" xfId="1" applyNumberFormat="1" applyFont="1" applyFill="1" applyBorder="1" applyAlignment="1">
      <alignment horizontal="center" vertical="center" wrapText="1"/>
    </xf>
    <xf numFmtId="165" fontId="0" fillId="0" borderId="35" xfId="1" applyNumberFormat="1" applyFont="1" applyFill="1" applyBorder="1" applyAlignment="1">
      <alignment horizontal="center" vertical="center" wrapText="1"/>
    </xf>
    <xf numFmtId="0" fontId="2" fillId="0" borderId="0" xfId="0" applyFont="1"/>
    <xf numFmtId="0" fontId="19" fillId="0" borderId="39" xfId="0" applyFont="1" applyBorder="1" applyAlignment="1">
      <alignment vertical="center" wrapText="1"/>
    </xf>
    <xf numFmtId="0" fontId="40" fillId="6" borderId="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41" xfId="0" applyBorder="1" applyAlignment="1">
      <alignment horizontal="center"/>
    </xf>
    <xf numFmtId="0" fontId="0" fillId="0" borderId="43" xfId="0" applyBorder="1" applyAlignment="1">
      <alignment horizontal="center"/>
    </xf>
    <xf numFmtId="0" fontId="23" fillId="4" borderId="15" xfId="0" applyFont="1" applyFill="1" applyBorder="1" applyAlignment="1">
      <alignment horizontal="center" vertical="center" wrapText="1"/>
    </xf>
    <xf numFmtId="0" fontId="40" fillId="5" borderId="0" xfId="0" applyFont="1" applyFill="1" applyAlignment="1">
      <alignment horizontal="center" vertical="center" wrapText="1"/>
    </xf>
    <xf numFmtId="0" fontId="40" fillId="6" borderId="15" xfId="0" applyFont="1" applyFill="1" applyBorder="1" applyAlignment="1">
      <alignment horizontal="center" vertical="center" wrapText="1"/>
    </xf>
    <xf numFmtId="0" fontId="40" fillId="5" borderId="2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wrapText="1"/>
    </xf>
    <xf numFmtId="165" fontId="1" fillId="0" borderId="74" xfId="1" applyNumberFormat="1" applyFont="1" applyFill="1" applyBorder="1" applyAlignment="1">
      <alignment vertical="center"/>
    </xf>
    <xf numFmtId="165" fontId="1" fillId="0" borderId="35" xfId="1" applyNumberFormat="1" applyFont="1" applyFill="1" applyBorder="1" applyAlignment="1">
      <alignment vertical="center"/>
    </xf>
    <xf numFmtId="165" fontId="3" fillId="7" borderId="52" xfId="1" applyNumberFormat="1" applyFont="1" applyFill="1" applyBorder="1" applyAlignment="1">
      <alignment horizontal="left" vertical="center" wrapText="1"/>
    </xf>
    <xf numFmtId="0" fontId="3" fillId="2" borderId="33" xfId="0" applyFont="1" applyFill="1" applyBorder="1" applyAlignment="1">
      <alignment vertical="center" wrapText="1"/>
    </xf>
    <xf numFmtId="0" fontId="0" fillId="2" borderId="4" xfId="0" applyFill="1" applyBorder="1"/>
    <xf numFmtId="0" fontId="3" fillId="7" borderId="28" xfId="0" applyFont="1" applyFill="1" applyBorder="1" applyAlignment="1">
      <alignment vertical="center" wrapText="1"/>
    </xf>
    <xf numFmtId="0" fontId="3" fillId="7" borderId="25" xfId="0" applyFont="1" applyFill="1" applyBorder="1" applyAlignment="1">
      <alignment horizontal="center" vertical="center" wrapText="1"/>
    </xf>
    <xf numFmtId="0" fontId="0" fillId="7" borderId="2" xfId="0" applyFill="1" applyBorder="1"/>
    <xf numFmtId="0" fontId="47" fillId="0" borderId="77" xfId="0" applyFont="1" applyBorder="1" applyAlignment="1">
      <alignment horizontal="left" vertical="center" wrapText="1"/>
    </xf>
    <xf numFmtId="0" fontId="45" fillId="0" borderId="6" xfId="0" applyFont="1" applyBorder="1" applyAlignment="1">
      <alignment horizontal="left" vertical="center" wrapText="1"/>
    </xf>
    <xf numFmtId="0" fontId="23" fillId="4" borderId="26" xfId="0" applyFont="1" applyFill="1" applyBorder="1" applyAlignment="1">
      <alignment horizontal="center" vertical="center" wrapText="1"/>
    </xf>
    <xf numFmtId="0" fontId="23" fillId="4" borderId="29" xfId="0" applyFont="1" applyFill="1" applyBorder="1" applyAlignment="1">
      <alignment horizontal="center" vertical="center" wrapText="1"/>
    </xf>
    <xf numFmtId="0" fontId="21" fillId="0" borderId="50" xfId="0" applyFont="1" applyBorder="1" applyAlignment="1">
      <alignment vertical="center" wrapText="1"/>
    </xf>
    <xf numFmtId="165" fontId="21" fillId="0" borderId="42" xfId="1" applyNumberFormat="1" applyFont="1" applyFill="1" applyBorder="1" applyAlignment="1">
      <alignment vertical="center" wrapText="1"/>
    </xf>
    <xf numFmtId="165" fontId="21" fillId="0" borderId="44" xfId="1" applyNumberFormat="1" applyFont="1" applyFill="1" applyBorder="1" applyAlignment="1">
      <alignment vertical="center" wrapText="1"/>
    </xf>
    <xf numFmtId="0" fontId="2" fillId="0" borderId="77" xfId="0" applyFont="1" applyBorder="1" applyAlignment="1">
      <alignment horizontal="left"/>
    </xf>
    <xf numFmtId="0" fontId="0" fillId="0" borderId="77" xfId="0" applyBorder="1" applyAlignment="1">
      <alignment horizontal="center"/>
    </xf>
    <xf numFmtId="0" fontId="2" fillId="10" borderId="51" xfId="0" applyFont="1" applyFill="1" applyBorder="1" applyAlignment="1">
      <alignment horizontal="left"/>
    </xf>
    <xf numFmtId="0" fontId="2" fillId="10" borderId="52" xfId="0" applyFont="1" applyFill="1" applyBorder="1" applyAlignment="1">
      <alignment horizontal="center"/>
    </xf>
    <xf numFmtId="0" fontId="0" fillId="11" borderId="0" xfId="0" applyFill="1"/>
    <xf numFmtId="0" fontId="2" fillId="0" borderId="0" xfId="0" applyFont="1" applyAlignment="1">
      <alignment horizontal="center"/>
    </xf>
    <xf numFmtId="9" fontId="0" fillId="0" borderId="0" xfId="2" applyFont="1" applyFill="1" applyBorder="1" applyAlignment="1">
      <alignment horizontal="center"/>
    </xf>
    <xf numFmtId="9" fontId="0" fillId="0" borderId="0" xfId="0" applyNumberFormat="1" applyAlignment="1">
      <alignment horizontal="center"/>
    </xf>
    <xf numFmtId="167" fontId="0" fillId="0" borderId="0" xfId="2" applyNumberFormat="1" applyFont="1" applyFill="1" applyBorder="1" applyAlignment="1">
      <alignment horizontal="center" vertical="center"/>
    </xf>
    <xf numFmtId="167" fontId="2" fillId="0" borderId="0" xfId="2" applyNumberFormat="1" applyFont="1" applyFill="1" applyBorder="1" applyAlignment="1">
      <alignment horizontal="center"/>
    </xf>
    <xf numFmtId="167" fontId="0" fillId="0" borderId="0" xfId="2" applyNumberFormat="1" applyFont="1" applyFill="1" applyBorder="1" applyAlignment="1">
      <alignment horizontal="center" vertical="center" wrapText="1"/>
    </xf>
    <xf numFmtId="167" fontId="2" fillId="0" borderId="0" xfId="2" applyNumberFormat="1" applyFont="1" applyFill="1" applyBorder="1" applyAlignment="1">
      <alignment horizontal="center" vertical="center" wrapText="1"/>
    </xf>
    <xf numFmtId="10" fontId="0" fillId="0" borderId="0" xfId="2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" fontId="0" fillId="0" borderId="35" xfId="0" applyNumberFormat="1" applyBorder="1" applyAlignment="1">
      <alignment horizontal="center"/>
    </xf>
    <xf numFmtId="0" fontId="0" fillId="0" borderId="36" xfId="0" applyBorder="1" applyAlignment="1">
      <alignment horizontal="center"/>
    </xf>
    <xf numFmtId="1" fontId="0" fillId="0" borderId="56" xfId="0" applyNumberFormat="1" applyBorder="1" applyAlignment="1">
      <alignment horizontal="center"/>
    </xf>
    <xf numFmtId="0" fontId="0" fillId="0" borderId="92" xfId="0" applyBorder="1" applyAlignment="1">
      <alignment horizontal="center"/>
    </xf>
    <xf numFmtId="9" fontId="0" fillId="0" borderId="93" xfId="2" applyFont="1" applyFill="1" applyBorder="1" applyAlignment="1">
      <alignment horizontal="center" vertical="center" wrapText="1"/>
    </xf>
    <xf numFmtId="9" fontId="0" fillId="0" borderId="38" xfId="2" applyFont="1" applyFill="1" applyBorder="1" applyAlignment="1">
      <alignment horizontal="center" vertical="center" wrapText="1"/>
    </xf>
    <xf numFmtId="9" fontId="0" fillId="0" borderId="94" xfId="2" applyFont="1" applyFill="1" applyBorder="1" applyAlignment="1">
      <alignment horizontal="center" vertical="center" wrapText="1"/>
    </xf>
    <xf numFmtId="3" fontId="38" fillId="2" borderId="1" xfId="0" applyNumberFormat="1" applyFont="1" applyFill="1" applyBorder="1" applyAlignment="1">
      <alignment horizontal="center" vertical="center" wrapText="1"/>
    </xf>
    <xf numFmtId="0" fontId="0" fillId="0" borderId="46" xfId="0" applyBorder="1" applyAlignment="1">
      <alignment horizontal="center"/>
    </xf>
    <xf numFmtId="1" fontId="0" fillId="0" borderId="74" xfId="0" applyNumberFormat="1" applyBorder="1" applyAlignment="1">
      <alignment horizontal="center"/>
    </xf>
    <xf numFmtId="0" fontId="0" fillId="0" borderId="95" xfId="0" applyBorder="1" applyAlignment="1">
      <alignment horizontal="center"/>
    </xf>
    <xf numFmtId="0" fontId="0" fillId="0" borderId="74" xfId="0" applyBorder="1" applyAlignment="1">
      <alignment horizontal="center"/>
    </xf>
    <xf numFmtId="165" fontId="2" fillId="10" borderId="52" xfId="1" applyNumberFormat="1" applyFont="1" applyFill="1" applyBorder="1" applyAlignment="1">
      <alignment horizontal="center"/>
    </xf>
    <xf numFmtId="165" fontId="0" fillId="7" borderId="42" xfId="1" applyNumberFormat="1" applyFont="1" applyFill="1" applyBorder="1"/>
    <xf numFmtId="0" fontId="47" fillId="0" borderId="0" xfId="0" applyFont="1" applyAlignment="1">
      <alignment vertical="center" wrapText="1"/>
    </xf>
    <xf numFmtId="0" fontId="47" fillId="0" borderId="0" xfId="0" applyFont="1"/>
    <xf numFmtId="0" fontId="47" fillId="0" borderId="0" xfId="0" applyFont="1" applyAlignment="1">
      <alignment horizontal="center"/>
    </xf>
    <xf numFmtId="0" fontId="3" fillId="7" borderId="74" xfId="0" applyFont="1" applyFill="1" applyBorder="1" applyAlignment="1">
      <alignment horizontal="center" vertical="center" wrapText="1"/>
    </xf>
    <xf numFmtId="0" fontId="50" fillId="0" borderId="0" xfId="0" applyFont="1"/>
    <xf numFmtId="0" fontId="51" fillId="0" borderId="0" xfId="0" applyFont="1" applyAlignment="1">
      <alignment horizontal="left" wrapText="1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wrapText="1"/>
    </xf>
    <xf numFmtId="0" fontId="51" fillId="0" borderId="0" xfId="0" applyFont="1"/>
    <xf numFmtId="0" fontId="51" fillId="0" borderId="0" xfId="0" applyFont="1" applyAlignment="1">
      <alignment horizontal="center" vertical="center" wrapText="1"/>
    </xf>
    <xf numFmtId="165" fontId="3" fillId="2" borderId="26" xfId="0" applyNumberFormat="1" applyFont="1" applyFill="1" applyBorder="1" applyAlignment="1">
      <alignment vertical="center" wrapText="1"/>
    </xf>
    <xf numFmtId="0" fontId="3" fillId="7" borderId="52" xfId="0" applyFont="1" applyFill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 wrapText="1"/>
    </xf>
    <xf numFmtId="0" fontId="2" fillId="2" borderId="36" xfId="0" applyFont="1" applyFill="1" applyBorder="1"/>
    <xf numFmtId="165" fontId="0" fillId="2" borderId="37" xfId="0" applyNumberFormat="1" applyFill="1" applyBorder="1"/>
    <xf numFmtId="0" fontId="0" fillId="2" borderId="37" xfId="0" applyFill="1" applyBorder="1"/>
    <xf numFmtId="165" fontId="2" fillId="2" borderId="35" xfId="0" applyNumberFormat="1" applyFont="1" applyFill="1" applyBorder="1"/>
    <xf numFmtId="167" fontId="0" fillId="0" borderId="35" xfId="0" applyNumberFormat="1" applyBorder="1"/>
    <xf numFmtId="0" fontId="33" fillId="2" borderId="35" xfId="0" applyFont="1" applyFill="1" applyBorder="1" applyAlignment="1">
      <alignment horizontal="right" vertical="center"/>
    </xf>
    <xf numFmtId="9" fontId="2" fillId="2" borderId="35" xfId="2" applyFont="1" applyFill="1" applyBorder="1" applyAlignment="1">
      <alignment horizontal="center"/>
    </xf>
    <xf numFmtId="165" fontId="2" fillId="2" borderId="35" xfId="1" applyNumberFormat="1" applyFont="1" applyFill="1" applyBorder="1"/>
    <xf numFmtId="0" fontId="52" fillId="0" borderId="0" xfId="0" applyFont="1"/>
    <xf numFmtId="0" fontId="53" fillId="0" borderId="0" xfId="0" applyFont="1" applyAlignment="1">
      <alignment vertical="center"/>
    </xf>
    <xf numFmtId="0" fontId="54" fillId="0" borderId="35" xfId="0" applyFont="1" applyBorder="1" applyAlignment="1">
      <alignment horizontal="left" vertical="center" wrapText="1"/>
    </xf>
    <xf numFmtId="0" fontId="54" fillId="0" borderId="35" xfId="0" applyFont="1" applyBorder="1" applyAlignment="1">
      <alignment horizontal="center" vertical="center"/>
    </xf>
    <xf numFmtId="0" fontId="55" fillId="0" borderId="35" xfId="0" applyFont="1" applyBorder="1" applyAlignment="1">
      <alignment horizontal="justify" vertical="center"/>
    </xf>
    <xf numFmtId="0" fontId="56" fillId="0" borderId="35" xfId="0" applyFont="1" applyBorder="1" applyAlignment="1">
      <alignment horizontal="center" vertical="center" wrapText="1"/>
    </xf>
    <xf numFmtId="0" fontId="54" fillId="0" borderId="35" xfId="0" applyFont="1" applyBorder="1" applyAlignment="1">
      <alignment horizontal="justify" vertical="center"/>
    </xf>
    <xf numFmtId="0" fontId="54" fillId="0" borderId="35" xfId="0" applyFont="1" applyBorder="1" applyAlignment="1">
      <alignment horizontal="center" vertical="center" wrapText="1"/>
    </xf>
    <xf numFmtId="0" fontId="54" fillId="0" borderId="35" xfId="0" applyFont="1" applyBorder="1" applyAlignment="1">
      <alignment vertical="center" wrapText="1"/>
    </xf>
    <xf numFmtId="0" fontId="54" fillId="0" borderId="35" xfId="0" applyFont="1" applyBorder="1" applyAlignment="1">
      <alignment horizontal="left" vertical="top" wrapText="1"/>
    </xf>
    <xf numFmtId="0" fontId="55" fillId="0" borderId="35" xfId="0" applyFont="1" applyBorder="1" applyAlignment="1">
      <alignment horizontal="justify" vertical="center" wrapText="1"/>
    </xf>
    <xf numFmtId="0" fontId="54" fillId="0" borderId="35" xfId="0" applyFont="1" applyBorder="1"/>
    <xf numFmtId="0" fontId="54" fillId="0" borderId="35" xfId="0" applyFont="1" applyBorder="1" applyAlignment="1">
      <alignment wrapText="1"/>
    </xf>
    <xf numFmtId="0" fontId="54" fillId="0" borderId="35" xfId="0" applyFont="1" applyBorder="1" applyAlignment="1">
      <alignment vertical="center"/>
    </xf>
    <xf numFmtId="0" fontId="3" fillId="3" borderId="2" xfId="0" applyFont="1" applyFill="1" applyBorder="1" applyAlignment="1">
      <alignment horizontal="center" vertical="center" wrapText="1"/>
    </xf>
    <xf numFmtId="3" fontId="33" fillId="3" borderId="33" xfId="0" applyNumberFormat="1" applyFont="1" applyFill="1" applyBorder="1" applyAlignment="1">
      <alignment horizontal="center" vertical="center"/>
    </xf>
    <xf numFmtId="3" fontId="33" fillId="2" borderId="3" xfId="0" applyNumberFormat="1" applyFont="1" applyFill="1" applyBorder="1" applyAlignment="1">
      <alignment horizontal="center" vertical="center"/>
    </xf>
    <xf numFmtId="3" fontId="41" fillId="2" borderId="26" xfId="0" applyNumberFormat="1" applyFont="1" applyFill="1" applyBorder="1" applyAlignment="1">
      <alignment horizontal="center" vertical="center"/>
    </xf>
    <xf numFmtId="3" fontId="41" fillId="2" borderId="3" xfId="0" applyNumberFormat="1" applyFont="1" applyFill="1" applyBorder="1" applyAlignment="1">
      <alignment horizontal="center" vertical="center"/>
    </xf>
    <xf numFmtId="9" fontId="41" fillId="2" borderId="87" xfId="2" applyFont="1" applyFill="1" applyBorder="1" applyAlignment="1">
      <alignment horizontal="center" vertical="center"/>
    </xf>
    <xf numFmtId="9" fontId="41" fillId="2" borderId="3" xfId="2" applyFont="1" applyFill="1" applyBorder="1" applyAlignment="1">
      <alignment horizontal="center" vertical="center"/>
    </xf>
    <xf numFmtId="10" fontId="37" fillId="0" borderId="35" xfId="2" applyNumberFormat="1" applyFont="1" applyFill="1" applyBorder="1" applyAlignment="1">
      <alignment horizontal="center" vertical="center"/>
    </xf>
    <xf numFmtId="165" fontId="4" fillId="0" borderId="35" xfId="1" applyNumberFormat="1" applyFont="1" applyFill="1" applyBorder="1" applyAlignment="1">
      <alignment horizontal="center" vertical="center"/>
    </xf>
    <xf numFmtId="165" fontId="4" fillId="0" borderId="48" xfId="1" applyNumberFormat="1" applyFont="1" applyBorder="1" applyAlignment="1">
      <alignment horizontal="center" vertical="center"/>
    </xf>
    <xf numFmtId="165" fontId="4" fillId="0" borderId="49" xfId="1" applyNumberFormat="1" applyFont="1" applyBorder="1" applyAlignment="1">
      <alignment horizontal="center" vertical="center"/>
    </xf>
    <xf numFmtId="10" fontId="37" fillId="0" borderId="49" xfId="2" applyNumberFormat="1" applyFont="1" applyFill="1" applyBorder="1" applyAlignment="1">
      <alignment horizontal="center" vertical="center"/>
    </xf>
    <xf numFmtId="10" fontId="37" fillId="0" borderId="50" xfId="2" applyNumberFormat="1" applyFont="1" applyFill="1" applyBorder="1" applyAlignment="1">
      <alignment horizontal="center" vertical="center"/>
    </xf>
    <xf numFmtId="165" fontId="4" fillId="0" borderId="41" xfId="1" applyNumberFormat="1" applyFont="1" applyFill="1" applyBorder="1" applyAlignment="1">
      <alignment horizontal="center" vertical="center"/>
    </xf>
    <xf numFmtId="10" fontId="37" fillId="0" borderId="42" xfId="2" applyNumberFormat="1" applyFont="1" applyFill="1" applyBorder="1" applyAlignment="1">
      <alignment horizontal="center" vertical="center"/>
    </xf>
    <xf numFmtId="165" fontId="4" fillId="0" borderId="43" xfId="1" applyNumberFormat="1" applyFont="1" applyBorder="1" applyAlignment="1">
      <alignment horizontal="center" vertical="center"/>
    </xf>
    <xf numFmtId="165" fontId="4" fillId="0" borderId="56" xfId="1" applyNumberFormat="1" applyFont="1" applyBorder="1" applyAlignment="1">
      <alignment horizontal="center" vertical="center"/>
    </xf>
    <xf numFmtId="10" fontId="37" fillId="0" borderId="56" xfId="2" applyNumberFormat="1" applyFont="1" applyFill="1" applyBorder="1" applyAlignment="1">
      <alignment horizontal="center" vertical="center"/>
    </xf>
    <xf numFmtId="10" fontId="37" fillId="0" borderId="44" xfId="2" applyNumberFormat="1" applyFont="1" applyFill="1" applyBorder="1" applyAlignment="1">
      <alignment horizontal="center" vertical="center"/>
    </xf>
    <xf numFmtId="0" fontId="2" fillId="2" borderId="87" xfId="0" applyFont="1" applyFill="1" applyBorder="1" applyAlignment="1">
      <alignment vertical="center"/>
    </xf>
    <xf numFmtId="0" fontId="2" fillId="2" borderId="88" xfId="0" applyFont="1" applyFill="1" applyBorder="1" applyAlignment="1">
      <alignment horizontal="center" vertical="center" wrapText="1"/>
    </xf>
    <xf numFmtId="9" fontId="2" fillId="2" borderId="55" xfId="2" applyFont="1" applyFill="1" applyBorder="1" applyAlignment="1">
      <alignment horizontal="center"/>
    </xf>
    <xf numFmtId="0" fontId="0" fillId="0" borderId="48" xfId="0" applyBorder="1" applyAlignment="1">
      <alignment vertical="center"/>
    </xf>
    <xf numFmtId="10" fontId="0" fillId="0" borderId="50" xfId="2" applyNumberFormat="1" applyFont="1" applyBorder="1" applyAlignment="1">
      <alignment horizontal="center"/>
    </xf>
    <xf numFmtId="0" fontId="0" fillId="0" borderId="43" xfId="0" applyBorder="1" applyAlignment="1">
      <alignment vertical="center"/>
    </xf>
    <xf numFmtId="0" fontId="0" fillId="0" borderId="56" xfId="0" applyBorder="1" applyAlignment="1">
      <alignment horizontal="center" vertical="center" wrapText="1"/>
    </xf>
    <xf numFmtId="10" fontId="0" fillId="0" borderId="44" xfId="2" applyNumberFormat="1" applyFont="1" applyBorder="1" applyAlignment="1">
      <alignment horizontal="center"/>
    </xf>
    <xf numFmtId="0" fontId="0" fillId="0" borderId="41" xfId="0" applyBorder="1" applyAlignment="1">
      <alignment vertical="center" wrapText="1"/>
    </xf>
    <xf numFmtId="0" fontId="19" fillId="0" borderId="43" xfId="0" applyFont="1" applyBorder="1" applyAlignment="1">
      <alignment vertical="center" wrapText="1"/>
    </xf>
    <xf numFmtId="165" fontId="0" fillId="0" borderId="56" xfId="1" applyNumberFormat="1" applyFont="1" applyFill="1" applyBorder="1" applyAlignment="1">
      <alignment horizontal="center" vertical="center" wrapText="1"/>
    </xf>
    <xf numFmtId="10" fontId="2" fillId="0" borderId="44" xfId="2" applyNumberFormat="1" applyFont="1" applyBorder="1" applyAlignment="1">
      <alignment horizontal="center"/>
    </xf>
    <xf numFmtId="165" fontId="2" fillId="2" borderId="3" xfId="0" applyNumberFormat="1" applyFont="1" applyFill="1" applyBorder="1" applyAlignment="1">
      <alignment vertical="center"/>
    </xf>
    <xf numFmtId="167" fontId="2" fillId="2" borderId="3" xfId="2" applyNumberFormat="1" applyFont="1" applyFill="1" applyBorder="1" applyAlignment="1">
      <alignment horizontal="center" vertical="center"/>
    </xf>
    <xf numFmtId="165" fontId="0" fillId="0" borderId="35" xfId="1" applyNumberFormat="1" applyFont="1" applyFill="1" applyBorder="1" applyAlignment="1">
      <alignment vertical="center"/>
    </xf>
    <xf numFmtId="0" fontId="0" fillId="0" borderId="48" xfId="0" applyBorder="1" applyAlignment="1">
      <alignment vertical="center" wrapText="1"/>
    </xf>
    <xf numFmtId="165" fontId="0" fillId="0" borderId="49" xfId="1" applyNumberFormat="1" applyFont="1" applyFill="1" applyBorder="1" applyAlignment="1">
      <alignment vertical="center"/>
    </xf>
    <xf numFmtId="167" fontId="0" fillId="0" borderId="50" xfId="2" applyNumberFormat="1" applyFont="1" applyBorder="1" applyAlignment="1">
      <alignment horizontal="center" vertical="center"/>
    </xf>
    <xf numFmtId="165" fontId="0" fillId="0" borderId="56" xfId="1" applyNumberFormat="1" applyFont="1" applyFill="1" applyBorder="1" applyAlignment="1">
      <alignment vertical="center"/>
    </xf>
    <xf numFmtId="167" fontId="0" fillId="0" borderId="44" xfId="2" applyNumberFormat="1" applyFont="1" applyBorder="1" applyAlignment="1">
      <alignment horizontal="center" vertical="center"/>
    </xf>
    <xf numFmtId="167" fontId="2" fillId="2" borderId="3" xfId="2" applyNumberFormat="1" applyFont="1" applyFill="1" applyBorder="1" applyAlignment="1">
      <alignment horizontal="center"/>
    </xf>
    <xf numFmtId="0" fontId="0" fillId="0" borderId="35" xfId="0" applyBorder="1" applyAlignment="1">
      <alignment horizontal="right" vertical="center" wrapText="1"/>
    </xf>
    <xf numFmtId="167" fontId="0" fillId="0" borderId="50" xfId="2" applyNumberFormat="1" applyFont="1" applyBorder="1" applyAlignment="1">
      <alignment horizontal="center"/>
    </xf>
    <xf numFmtId="0" fontId="5" fillId="0" borderId="43" xfId="0" applyFont="1" applyBorder="1" applyAlignment="1">
      <alignment vertical="center"/>
    </xf>
    <xf numFmtId="167" fontId="0" fillId="0" borderId="44" xfId="2" applyNumberFormat="1" applyFont="1" applyBorder="1" applyAlignment="1">
      <alignment horizontal="center"/>
    </xf>
    <xf numFmtId="9" fontId="2" fillId="2" borderId="3" xfId="2" applyFont="1" applyFill="1" applyBorder="1" applyAlignment="1">
      <alignment horizontal="center"/>
    </xf>
    <xf numFmtId="165" fontId="15" fillId="0" borderId="35" xfId="1" applyNumberFormat="1" applyFont="1" applyFill="1" applyBorder="1" applyAlignment="1">
      <alignment horizontal="center" vertical="center" wrapText="1"/>
    </xf>
    <xf numFmtId="165" fontId="15" fillId="0" borderId="49" xfId="1" applyNumberFormat="1" applyFont="1" applyFill="1" applyBorder="1" applyAlignment="1">
      <alignment horizontal="center" vertical="center" wrapText="1"/>
    </xf>
    <xf numFmtId="10" fontId="15" fillId="0" borderId="50" xfId="2" applyNumberFormat="1" applyFont="1" applyBorder="1" applyAlignment="1">
      <alignment horizontal="center"/>
    </xf>
    <xf numFmtId="10" fontId="15" fillId="0" borderId="42" xfId="2" applyNumberFormat="1" applyFont="1" applyBorder="1" applyAlignment="1">
      <alignment horizontal="center" vertical="center"/>
    </xf>
    <xf numFmtId="0" fontId="15" fillId="0" borderId="41" xfId="0" applyFont="1" applyBorder="1" applyAlignment="1">
      <alignment wrapText="1"/>
    </xf>
    <xf numFmtId="10" fontId="15" fillId="0" borderId="42" xfId="2" applyNumberFormat="1" applyFont="1" applyBorder="1" applyAlignment="1">
      <alignment horizontal="center"/>
    </xf>
    <xf numFmtId="0" fontId="15" fillId="0" borderId="43" xfId="0" applyFont="1" applyBorder="1" applyAlignment="1">
      <alignment wrapText="1"/>
    </xf>
    <xf numFmtId="165" fontId="15" fillId="0" borderId="56" xfId="1" applyNumberFormat="1" applyFont="1" applyFill="1" applyBorder="1" applyAlignment="1">
      <alignment horizontal="center" vertical="center" wrapText="1"/>
    </xf>
    <xf numFmtId="10" fontId="15" fillId="0" borderId="44" xfId="2" applyNumberFormat="1" applyFont="1" applyBorder="1" applyAlignment="1">
      <alignment horizontal="center"/>
    </xf>
    <xf numFmtId="0" fontId="4" fillId="2" borderId="3" xfId="0" applyFont="1" applyFill="1" applyBorder="1" applyAlignment="1">
      <alignment vertical="center"/>
    </xf>
    <xf numFmtId="165" fontId="2" fillId="2" borderId="3" xfId="1" applyNumberFormat="1" applyFont="1" applyFill="1" applyBorder="1" applyAlignment="1">
      <alignment horizontal="center" vertical="center"/>
    </xf>
    <xf numFmtId="0" fontId="4" fillId="0" borderId="48" xfId="0" applyFont="1" applyBorder="1" applyAlignment="1">
      <alignment vertical="center"/>
    </xf>
    <xf numFmtId="0" fontId="0" fillId="0" borderId="49" xfId="0" applyBorder="1" applyAlignment="1">
      <alignment horizontal="right" vertical="center"/>
    </xf>
    <xf numFmtId="0" fontId="0" fillId="0" borderId="56" xfId="0" applyBorder="1" applyAlignment="1">
      <alignment horizontal="right" vertical="center"/>
    </xf>
    <xf numFmtId="167" fontId="0" fillId="0" borderId="42" xfId="2" applyNumberFormat="1" applyFont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10" fontId="0" fillId="0" borderId="50" xfId="2" applyNumberFormat="1" applyFont="1" applyBorder="1" applyAlignment="1">
      <alignment horizontal="center" vertical="center"/>
    </xf>
    <xf numFmtId="10" fontId="0" fillId="0" borderId="42" xfId="2" applyNumberFormat="1" applyFont="1" applyBorder="1" applyAlignment="1">
      <alignment horizontal="center" vertical="center"/>
    </xf>
    <xf numFmtId="10" fontId="0" fillId="0" borderId="44" xfId="2" applyNumberFormat="1" applyFont="1" applyBorder="1" applyAlignment="1">
      <alignment horizontal="center" vertical="center"/>
    </xf>
    <xf numFmtId="0" fontId="54" fillId="0" borderId="41" xfId="0" applyFont="1" applyBorder="1" applyAlignment="1">
      <alignment horizontal="left" vertical="center" wrapText="1"/>
    </xf>
    <xf numFmtId="0" fontId="3" fillId="7" borderId="46" xfId="0" applyFont="1" applyFill="1" applyBorder="1" applyAlignment="1">
      <alignment vertical="center" wrapText="1"/>
    </xf>
    <xf numFmtId="0" fontId="47" fillId="7" borderId="47" xfId="0" applyFont="1" applyFill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165" fontId="2" fillId="0" borderId="4" xfId="1" applyNumberFormat="1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 vertical="center" wrapText="1"/>
    </xf>
    <xf numFmtId="0" fontId="57" fillId="0" borderId="0" xfId="0" applyFont="1" applyAlignment="1">
      <alignment horizontal="center" vertical="center"/>
    </xf>
    <xf numFmtId="0" fontId="57" fillId="12" borderId="0" xfId="0" applyFont="1" applyFill="1" applyAlignment="1">
      <alignment horizontal="center" vertical="center" wrapText="1"/>
    </xf>
    <xf numFmtId="0" fontId="4" fillId="0" borderId="49" xfId="0" applyFont="1" applyBorder="1" applyAlignment="1">
      <alignment horizontal="center" vertical="center"/>
    </xf>
    <xf numFmtId="0" fontId="4" fillId="0" borderId="35" xfId="0" applyFont="1" applyBorder="1" applyAlignment="1">
      <alignment horizontal="center" vertical="center"/>
    </xf>
    <xf numFmtId="0" fontId="4" fillId="0" borderId="56" xfId="0" applyFont="1" applyBorder="1" applyAlignment="1">
      <alignment horizontal="center" vertical="center"/>
    </xf>
    <xf numFmtId="0" fontId="2" fillId="13" borderId="53" xfId="0" applyFont="1" applyFill="1" applyBorder="1" applyAlignment="1">
      <alignment horizontal="center"/>
    </xf>
    <xf numFmtId="0" fontId="3" fillId="2" borderId="26" xfId="0" applyFont="1" applyFill="1" applyBorder="1" applyAlignment="1">
      <alignment horizontal="center" vertical="center" wrapText="1"/>
    </xf>
    <xf numFmtId="165" fontId="0" fillId="0" borderId="50" xfId="1" applyNumberFormat="1" applyFont="1" applyFill="1" applyBorder="1" applyAlignment="1">
      <alignment horizontal="center" vertical="center"/>
    </xf>
    <xf numFmtId="165" fontId="0" fillId="0" borderId="42" xfId="1" applyNumberFormat="1" applyFont="1" applyFill="1" applyBorder="1" applyAlignment="1">
      <alignment horizontal="center" vertical="center"/>
    </xf>
    <xf numFmtId="165" fontId="0" fillId="0" borderId="44" xfId="1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49" fillId="0" borderId="0" xfId="0" applyFont="1" applyAlignment="1">
      <alignment horizontal="center" wrapText="1"/>
    </xf>
    <xf numFmtId="0" fontId="49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3" fillId="2" borderId="33" xfId="0" applyFont="1" applyFill="1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26" xfId="0" applyFont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2" fillId="2" borderId="30" xfId="0" applyFont="1" applyFill="1" applyBorder="1" applyAlignment="1">
      <alignment horizontal="center" vertical="center" wrapText="1"/>
    </xf>
    <xf numFmtId="0" fontId="3" fillId="2" borderId="32" xfId="0" applyFont="1" applyFill="1" applyBorder="1" applyAlignment="1">
      <alignment horizontal="center" vertical="center" wrapText="1"/>
    </xf>
    <xf numFmtId="0" fontId="0" fillId="0" borderId="32" xfId="0" applyBorder="1" applyAlignment="1">
      <alignment horizontal="center"/>
    </xf>
    <xf numFmtId="0" fontId="32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22" fillId="0" borderId="9" xfId="0" applyFont="1" applyBorder="1" applyAlignment="1">
      <alignment horizontal="center" vertical="center" wrapText="1"/>
    </xf>
    <xf numFmtId="0" fontId="22" fillId="0" borderId="30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31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32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3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/>
    </xf>
    <xf numFmtId="0" fontId="2" fillId="0" borderId="25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2" fillId="4" borderId="0" xfId="0" applyFont="1" applyFill="1" applyAlignment="1">
      <alignment horizontal="center" vertical="center" wrapText="1"/>
    </xf>
    <xf numFmtId="0" fontId="22" fillId="4" borderId="15" xfId="0" applyFont="1" applyFill="1" applyBorder="1" applyAlignment="1">
      <alignment horizontal="center" vertical="center" wrapText="1"/>
    </xf>
    <xf numFmtId="0" fontId="22" fillId="4" borderId="29" xfId="0" applyFont="1" applyFill="1" applyBorder="1" applyAlignment="1">
      <alignment horizontal="center" vertical="center" wrapText="1"/>
    </xf>
    <xf numFmtId="0" fontId="22" fillId="4" borderId="11" xfId="0" applyFont="1" applyFill="1" applyBorder="1" applyAlignment="1">
      <alignment horizontal="center" vertical="center" wrapText="1"/>
    </xf>
    <xf numFmtId="0" fontId="22" fillId="5" borderId="27" xfId="0" applyFont="1" applyFill="1" applyBorder="1" applyAlignment="1">
      <alignment horizontal="center" vertical="center" wrapText="1"/>
    </xf>
    <xf numFmtId="0" fontId="22" fillId="5" borderId="15" xfId="0" applyFont="1" applyFill="1" applyBorder="1" applyAlignment="1">
      <alignment horizontal="center" vertical="center" wrapText="1"/>
    </xf>
    <xf numFmtId="0" fontId="22" fillId="6" borderId="27" xfId="0" applyFont="1" applyFill="1" applyBorder="1" applyAlignment="1">
      <alignment horizontal="center" vertical="center" wrapText="1"/>
    </xf>
    <xf numFmtId="0" fontId="22" fillId="6" borderId="0" xfId="0" applyFont="1" applyFill="1" applyAlignment="1">
      <alignment horizontal="center" vertical="center" wrapText="1"/>
    </xf>
    <xf numFmtId="0" fontId="22" fillId="6" borderId="17" xfId="0" applyFont="1" applyFill="1" applyBorder="1" applyAlignment="1">
      <alignment horizontal="center" vertical="center" wrapText="1"/>
    </xf>
    <xf numFmtId="0" fontId="22" fillId="6" borderId="29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0" fontId="22" fillId="5" borderId="11" xfId="0" applyFont="1" applyFill="1" applyBorder="1" applyAlignment="1">
      <alignment horizontal="center" vertical="center" wrapText="1"/>
    </xf>
    <xf numFmtId="0" fontId="3" fillId="10" borderId="28" xfId="0" applyFont="1" applyFill="1" applyBorder="1" applyAlignment="1">
      <alignment horizontal="center" vertical="center" wrapText="1"/>
    </xf>
    <xf numFmtId="0" fontId="3" fillId="10" borderId="25" xfId="0" applyFont="1" applyFill="1" applyBorder="1" applyAlignment="1">
      <alignment horizontal="center" vertical="center" wrapText="1"/>
    </xf>
    <xf numFmtId="0" fontId="3" fillId="10" borderId="2" xfId="0" applyFont="1" applyFill="1" applyBorder="1" applyAlignment="1">
      <alignment horizontal="center" vertical="center" wrapText="1"/>
    </xf>
    <xf numFmtId="0" fontId="47" fillId="0" borderId="0" xfId="0" applyFont="1" applyAlignment="1">
      <alignment horizontal="center"/>
    </xf>
    <xf numFmtId="0" fontId="26" fillId="0" borderId="0" xfId="0" applyFont="1" applyAlignment="1">
      <alignment horizontal="center" vertical="center"/>
    </xf>
    <xf numFmtId="0" fontId="3" fillId="10" borderId="33" xfId="0" applyFont="1" applyFill="1" applyBorder="1" applyAlignment="1">
      <alignment horizontal="center" vertical="center" wrapText="1"/>
    </xf>
    <xf numFmtId="0" fontId="3" fillId="10" borderId="26" xfId="0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center" vertical="center" wrapText="1"/>
    </xf>
    <xf numFmtId="0" fontId="3" fillId="10" borderId="31" xfId="0" applyFont="1" applyFill="1" applyBorder="1" applyAlignment="1">
      <alignment horizontal="center" vertical="center" wrapText="1"/>
    </xf>
    <xf numFmtId="0" fontId="3" fillId="10" borderId="71" xfId="0" applyFont="1" applyFill="1" applyBorder="1" applyAlignment="1">
      <alignment horizontal="center" vertical="center" wrapText="1"/>
    </xf>
    <xf numFmtId="0" fontId="3" fillId="10" borderId="7" xfId="0" applyFont="1" applyFill="1" applyBorder="1" applyAlignment="1">
      <alignment horizontal="center" vertical="center" wrapText="1"/>
    </xf>
    <xf numFmtId="0" fontId="3" fillId="8" borderId="31" xfId="0" applyFont="1" applyFill="1" applyBorder="1" applyAlignment="1">
      <alignment horizontal="center" vertical="center" wrapText="1"/>
    </xf>
    <xf numFmtId="0" fontId="3" fillId="8" borderId="71" xfId="0" applyFont="1" applyFill="1" applyBorder="1" applyAlignment="1">
      <alignment horizontal="center" vertical="center" wrapText="1"/>
    </xf>
    <xf numFmtId="0" fontId="3" fillId="8" borderId="7" xfId="0" applyFont="1" applyFill="1" applyBorder="1" applyAlignment="1">
      <alignment horizontal="center" vertical="center" wrapText="1"/>
    </xf>
    <xf numFmtId="0" fontId="34" fillId="0" borderId="34" xfId="0" applyFont="1" applyBorder="1" applyAlignment="1">
      <alignment horizontal="center" vertical="center"/>
    </xf>
    <xf numFmtId="0" fontId="28" fillId="0" borderId="66" xfId="0" applyFont="1" applyBorder="1" applyAlignment="1">
      <alignment horizontal="center" vertical="center" wrapText="1"/>
    </xf>
    <xf numFmtId="0" fontId="28" fillId="0" borderId="67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 wrapText="1"/>
    </xf>
    <xf numFmtId="0" fontId="28" fillId="0" borderId="18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" vertical="center" wrapText="1"/>
    </xf>
    <xf numFmtId="0" fontId="28" fillId="0" borderId="23" xfId="0" applyFont="1" applyBorder="1" applyAlignment="1">
      <alignment horizontal="center" vertical="center" wrapText="1"/>
    </xf>
    <xf numFmtId="0" fontId="28" fillId="0" borderId="21" xfId="0" applyFont="1" applyBorder="1" applyAlignment="1">
      <alignment horizontal="center" vertical="center" wrapText="1"/>
    </xf>
    <xf numFmtId="0" fontId="33" fillId="3" borderId="60" xfId="0" applyFont="1" applyFill="1" applyBorder="1" applyAlignment="1">
      <alignment horizontal="center" vertical="center" wrapText="1"/>
    </xf>
    <xf numFmtId="0" fontId="33" fillId="3" borderId="61" xfId="0" applyFont="1" applyFill="1" applyBorder="1" applyAlignment="1">
      <alignment horizontal="center" vertical="center" wrapText="1"/>
    </xf>
    <xf numFmtId="0" fontId="28" fillId="0" borderId="31" xfId="0" applyFont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9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48" xfId="0" applyFont="1" applyBorder="1" applyAlignment="1">
      <alignment horizontal="center" vertical="center" wrapText="1"/>
    </xf>
    <xf numFmtId="0" fontId="33" fillId="0" borderId="43" xfId="0" applyFont="1" applyBorder="1" applyAlignment="1">
      <alignment horizontal="center" vertical="center" wrapText="1"/>
    </xf>
    <xf numFmtId="0" fontId="33" fillId="0" borderId="58" xfId="0" applyFont="1" applyBorder="1" applyAlignment="1">
      <alignment horizontal="center" vertical="center" wrapText="1"/>
    </xf>
    <xf numFmtId="0" fontId="33" fillId="0" borderId="59" xfId="0" applyFont="1" applyBorder="1" applyAlignment="1">
      <alignment horizontal="center" vertical="center" wrapText="1"/>
    </xf>
    <xf numFmtId="0" fontId="33" fillId="0" borderId="49" xfId="0" applyFont="1" applyBorder="1" applyAlignment="1">
      <alignment horizontal="center" vertical="center" wrapText="1"/>
    </xf>
    <xf numFmtId="0" fontId="33" fillId="0" borderId="35" xfId="0" applyFont="1" applyBorder="1" applyAlignment="1">
      <alignment horizontal="center" vertical="center" wrapText="1"/>
    </xf>
    <xf numFmtId="0" fontId="33" fillId="0" borderId="41" xfId="0" applyFont="1" applyBorder="1" applyAlignment="1">
      <alignment horizontal="center" vertical="center" wrapText="1"/>
    </xf>
    <xf numFmtId="3" fontId="4" fillId="0" borderId="18" xfId="0" applyNumberFormat="1" applyFont="1" applyBorder="1" applyAlignment="1">
      <alignment horizontal="center" vertical="center" wrapText="1"/>
    </xf>
    <xf numFmtId="3" fontId="4" fillId="0" borderId="19" xfId="0" applyNumberFormat="1" applyFont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center" vertical="center" wrapText="1"/>
    </xf>
    <xf numFmtId="0" fontId="33" fillId="0" borderId="50" xfId="0" applyFont="1" applyBorder="1" applyAlignment="1">
      <alignment horizontal="center" vertical="center" wrapText="1"/>
    </xf>
    <xf numFmtId="0" fontId="33" fillId="0" borderId="42" xfId="0" applyFont="1" applyBorder="1" applyAlignment="1">
      <alignment horizontal="center" vertical="center" wrapText="1"/>
    </xf>
    <xf numFmtId="167" fontId="4" fillId="0" borderId="18" xfId="2" applyNumberFormat="1" applyFont="1" applyBorder="1" applyAlignment="1">
      <alignment horizontal="center" vertical="center" wrapText="1"/>
    </xf>
    <xf numFmtId="167" fontId="4" fillId="0" borderId="19" xfId="2" applyNumberFormat="1" applyFont="1" applyBorder="1" applyAlignment="1">
      <alignment horizontal="center" vertical="center" wrapText="1"/>
    </xf>
    <xf numFmtId="167" fontId="4" fillId="0" borderId="24" xfId="2" applyNumberFormat="1" applyFont="1" applyBorder="1" applyAlignment="1">
      <alignment horizontal="center" vertical="center" wrapText="1"/>
    </xf>
    <xf numFmtId="0" fontId="33" fillId="0" borderId="18" xfId="0" applyFont="1" applyBorder="1" applyAlignment="1">
      <alignment horizontal="center" vertical="center" wrapText="1"/>
    </xf>
    <xf numFmtId="0" fontId="33" fillId="0" borderId="19" xfId="0" applyFont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 vertical="center" wrapText="1"/>
    </xf>
    <xf numFmtId="0" fontId="33" fillId="3" borderId="19" xfId="0" applyFont="1" applyFill="1" applyBorder="1" applyAlignment="1">
      <alignment horizontal="center" vertical="center" wrapText="1"/>
    </xf>
    <xf numFmtId="0" fontId="33" fillId="0" borderId="23" xfId="0" applyFont="1" applyBorder="1" applyAlignment="1">
      <alignment horizontal="center" vertical="center" wrapText="1"/>
    </xf>
    <xf numFmtId="0" fontId="33" fillId="0" borderId="21" xfId="0" applyFont="1" applyBorder="1" applyAlignment="1">
      <alignment horizontal="center" vertical="center" wrapText="1"/>
    </xf>
    <xf numFmtId="0" fontId="33" fillId="0" borderId="20" xfId="0" applyFont="1" applyBorder="1" applyAlignment="1">
      <alignment horizontal="center" vertical="center" wrapText="1"/>
    </xf>
    <xf numFmtId="0" fontId="33" fillId="2" borderId="18" xfId="0" applyFont="1" applyFill="1" applyBorder="1" applyAlignment="1">
      <alignment horizontal="center" vertical="center" wrapText="1"/>
    </xf>
    <xf numFmtId="0" fontId="33" fillId="2" borderId="19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/>
    </xf>
    <xf numFmtId="0" fontId="13" fillId="7" borderId="0" xfId="0" applyFont="1" applyFill="1" applyAlignment="1">
      <alignment horizontal="left" wrapText="1"/>
    </xf>
    <xf numFmtId="3" fontId="0" fillId="0" borderId="73" xfId="0" applyNumberFormat="1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9" fontId="0" fillId="0" borderId="77" xfId="2" applyFont="1" applyBorder="1" applyAlignment="1">
      <alignment horizontal="center" vertical="center"/>
    </xf>
    <xf numFmtId="9" fontId="0" fillId="0" borderId="86" xfId="2" applyFont="1" applyBorder="1" applyAlignment="1">
      <alignment horizontal="center" vertical="center"/>
    </xf>
    <xf numFmtId="9" fontId="0" fillId="0" borderId="74" xfId="2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 wrapText="1"/>
    </xf>
    <xf numFmtId="3" fontId="0" fillId="0" borderId="77" xfId="0" applyNumberFormat="1" applyBorder="1" applyAlignment="1">
      <alignment horizontal="center" vertical="center"/>
    </xf>
    <xf numFmtId="3" fontId="0" fillId="0" borderId="74" xfId="0" applyNumberFormat="1" applyBorder="1" applyAlignment="1">
      <alignment horizontal="center" vertical="center"/>
    </xf>
    <xf numFmtId="167" fontId="0" fillId="0" borderId="77" xfId="2" applyNumberFormat="1" applyFont="1" applyBorder="1" applyAlignment="1">
      <alignment horizontal="center" vertical="center"/>
    </xf>
    <xf numFmtId="167" fontId="0" fillId="0" borderId="74" xfId="2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77" xfId="1" applyNumberFormat="1" applyFont="1" applyFill="1" applyBorder="1" applyAlignment="1">
      <alignment horizontal="center" vertical="center"/>
    </xf>
    <xf numFmtId="165" fontId="1" fillId="0" borderId="86" xfId="1" applyNumberFormat="1" applyFont="1" applyFill="1" applyBorder="1" applyAlignment="1">
      <alignment horizontal="center" vertical="center"/>
    </xf>
    <xf numFmtId="165" fontId="1" fillId="0" borderId="74" xfId="1" applyNumberFormat="1" applyFont="1" applyFill="1" applyBorder="1" applyAlignment="1">
      <alignment horizontal="center" vertical="center"/>
    </xf>
    <xf numFmtId="0" fontId="2" fillId="0" borderId="91" xfId="0" applyFont="1" applyBorder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FAFD77"/>
      <color rgb="FFC0CF3A"/>
      <color rgb="FFB6E1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Formación Inicial - Apertura Programas de</a:t>
            </a:r>
            <a:r>
              <a:rPr lang="en-US" sz="1000" b="1" baseline="0">
                <a:solidFill>
                  <a:sysClr val="windowText" lastClr="000000"/>
                </a:solidFill>
              </a:rPr>
              <a:t> Licenciaturas - Bachilleres Becados</a:t>
            </a:r>
          </a:p>
          <a:p>
            <a:pPr>
              <a:defRPr sz="1000">
                <a:solidFill>
                  <a:sysClr val="windowText" lastClr="000000"/>
                </a:solidFill>
              </a:defRPr>
            </a:pPr>
            <a:r>
              <a:rPr lang="en-US" sz="1000" b="1" baseline="0">
                <a:solidFill>
                  <a:sysClr val="windowText" lastClr="000000"/>
                </a:solidFill>
              </a:rPr>
              <a:t>Periodo julio-septiembre 2022</a:t>
            </a:r>
            <a:endParaRPr lang="en-US" sz="10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1146313776863034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2253886307413151"/>
          <c:y val="0.27581614186585945"/>
          <c:w val="0.7746113692586849"/>
          <c:h val="0.592218165741284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'3er Trimestre 2022'!$C$15</c:f>
              <c:strCache>
                <c:ptCount val="1"/>
                <c:pt idx="0">
                  <c:v>Docentes Beneficiados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0EE-4B41-B464-508A7B1ABF33}"/>
              </c:ext>
            </c:extLst>
          </c:dPt>
          <c:dLbls>
            <c:dLbl>
              <c:idx val="0"/>
              <c:layout>
                <c:manualLayout>
                  <c:x val="-8.2599261006785097E-3"/>
                  <c:y val="1.7726436764629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0EE-4B41-B464-508A7B1ABF3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2022'!$B$16</c:f>
              <c:strCache>
                <c:ptCount val="1"/>
                <c:pt idx="0">
                  <c:v>Licenciaturas</c:v>
                </c:pt>
              </c:strCache>
            </c:strRef>
          </c:cat>
          <c:val>
            <c:numRef>
              <c:f>'3er Trimestre 2022'!$C$16</c:f>
              <c:numCache>
                <c:formatCode>General</c:formatCode>
                <c:ptCount val="1"/>
                <c:pt idx="0">
                  <c:v>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0EE-4B41-B464-508A7B1ABF33}"/>
            </c:ext>
          </c:extLst>
        </c:ser>
        <c:ser>
          <c:idx val="1"/>
          <c:order val="1"/>
          <c:tx>
            <c:strRef>
              <c:f>'3er Trimestre 2022'!$D$15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lt1"/>
              </a:solidFill>
            </a:ln>
            <a:effectLst/>
          </c:spPr>
          <c:invertIfNegative val="0"/>
          <c:cat>
            <c:strRef>
              <c:f>'3er Trimestre 2022'!$B$16</c:f>
              <c:strCache>
                <c:ptCount val="1"/>
                <c:pt idx="0">
                  <c:v>Licenciaturas</c:v>
                </c:pt>
              </c:strCache>
            </c:strRef>
          </c:cat>
          <c:val>
            <c:numRef>
              <c:f>'3er Trimestre 2022'!$D$16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6962-425A-AFEF-A2729024C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53987712"/>
        <c:axId val="1453980096"/>
      </c:barChart>
      <c:catAx>
        <c:axId val="145398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80096"/>
        <c:crosses val="autoZero"/>
        <c:auto val="1"/>
        <c:lblAlgn val="ctr"/>
        <c:lblOffset val="100"/>
        <c:noMultiLvlLbl val="0"/>
      </c:catAx>
      <c:valAx>
        <c:axId val="145398009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45398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4.35892768587342E-3"/>
          <c:y val="0.33081962611990456"/>
          <c:w val="0.25863078431316344"/>
          <c:h val="0.44807472959270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Formación Continua  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% Docentes Becados según Eje Geográfico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5567676767676769"/>
          <c:y val="1.80180180180180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34679057009765674"/>
          <c:w val="0.98005058458601768"/>
          <c:h val="0.47302499349743443"/>
        </c:manualLayout>
      </c:layout>
      <c:pie3DChart>
        <c:varyColors val="1"/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3B19-4472-8148-E3DE4535D24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3B19-4472-8148-E3DE4535D24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3B19-4472-8148-E3DE4535D24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3B19-4472-8148-E3DE4535D24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3B19-4472-8148-E3DE4535D24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'3er Trimestre 2022'!$B$212:$B$216</c:f>
              <c:strCache>
                <c:ptCount val="5"/>
                <c:pt idx="0">
                  <c:v>Metropolitana</c:v>
                </c:pt>
                <c:pt idx="1">
                  <c:v>Sur</c:v>
                </c:pt>
                <c:pt idx="2">
                  <c:v>Este</c:v>
                </c:pt>
                <c:pt idx="3">
                  <c:v>Norte</c:v>
                </c:pt>
                <c:pt idx="4">
                  <c:v>Nordeste</c:v>
                </c:pt>
              </c:strCache>
            </c:strRef>
          </c:cat>
          <c:val>
            <c:numRef>
              <c:f>'3er Trimestre 2022'!$D$212:$D$216</c:f>
              <c:numCache>
                <c:formatCode>0%</c:formatCode>
                <c:ptCount val="5"/>
                <c:pt idx="0">
                  <c:v>0.43325557283566613</c:v>
                </c:pt>
                <c:pt idx="1">
                  <c:v>9.3182996371176774E-2</c:v>
                </c:pt>
                <c:pt idx="2">
                  <c:v>7.4650077760497674E-2</c:v>
                </c:pt>
                <c:pt idx="3">
                  <c:v>0.33307413167444272</c:v>
                </c:pt>
                <c:pt idx="4">
                  <c:v>6.5837221358216694E-2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3B19-4472-8148-E3DE4535D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1-3B19-4472-8148-E3DE4535D247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3-3B19-4472-8148-E3DE4535D247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5-3B19-4472-8148-E3DE4535D247}"/>
                    </c:ext>
                  </c:extLst>
                </c:dPt>
                <c:dPt>
                  <c:idx val="3"/>
                  <c:bubble3D val="0"/>
                  <c:spPr>
                    <a:solidFill>
                      <a:srgbClr val="00B05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7-3B19-4472-8148-E3DE4535D247}"/>
                    </c:ext>
                  </c:extLst>
                </c:dPt>
                <c:dPt>
                  <c:idx val="4"/>
                  <c:bubble3D val="0"/>
                  <c:spPr>
                    <a:solidFill>
                      <a:srgbClr val="FF000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9-3B19-4472-8148-E3DE4535D24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6.5104907341127741E-2"/>
                        <c:y val="-3.551677661913882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1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1-3B19-4472-8148-E3DE4535D247}"/>
                      </c:ext>
                      <c:ext uri="{CE6537A1-D6FC-4f65-9D91-7224C49458BB}"/>
                    </c:extLst>
                  </c:dLbl>
                  <c:dLbl>
                    <c:idx val="1"/>
                    <c:layout>
                      <c:manualLayout>
                        <c:x val="-8.1224528752087813E-2"/>
                        <c:y val="-0.12051311153673358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1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3-3B19-4472-8148-E3DE4535D247}"/>
                      </c:ext>
                      <c:ext uri="{CE6537A1-D6FC-4f65-9D91-7224C49458BB}"/>
                    </c:extLst>
                  </c:dLbl>
                  <c:dLbl>
                    <c:idx val="3"/>
                    <c:layout>
                      <c:manualLayout>
                        <c:x val="0.11815159468702775"/>
                        <c:y val="-9.971577877089687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1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7-3B19-4472-8148-E3DE4535D247}"/>
                      </c:ext>
                      <c:ext uri="{CE6537A1-D6FC-4f65-9D91-7224C49458BB}"/>
                    </c:extLst>
                  </c:dLbl>
                  <c:dLbl>
                    <c:idx val="4"/>
                    <c:layout>
                      <c:manualLayout>
                        <c:x val="6.6114690209178359E-2"/>
                        <c:y val="-2.630583339244756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1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9-3B19-4472-8148-E3DE4535D247}"/>
                      </c:ext>
                      <c:ext uri="{CE6537A1-D6FC-4f65-9D91-7224C49458BB}"/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showLegendKey val="0"/>
                  <c:showVal val="1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2022'!$B$212:$B$216</c15:sqref>
                        </c15:formulaRef>
                      </c:ext>
                    </c:extLst>
                    <c:strCache>
                      <c:ptCount val="5"/>
                      <c:pt idx="0">
                        <c:v>Metropolitana</c:v>
                      </c:pt>
                      <c:pt idx="1">
                        <c:v>Sur</c:v>
                      </c:pt>
                      <c:pt idx="2">
                        <c:v>Este</c:v>
                      </c:pt>
                      <c:pt idx="3">
                        <c:v>Norte</c:v>
                      </c:pt>
                      <c:pt idx="4">
                        <c:v>Nordeste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2022'!$C$212:$C$216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5"/>
                      <c:pt idx="0">
                        <c:v>3343</c:v>
                      </c:pt>
                      <c:pt idx="1">
                        <c:v>719</c:v>
                      </c:pt>
                      <c:pt idx="2">
                        <c:v>576</c:v>
                      </c:pt>
                      <c:pt idx="3">
                        <c:v>2570</c:v>
                      </c:pt>
                      <c:pt idx="4">
                        <c:v>508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A-3B19-4472-8148-E3DE4535D247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bg2">
                    <a:lumMod val="1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Programas de Formación y Desarrollo Profesional   </a:t>
            </a:r>
            <a:endParaRPr lang="es-DO" sz="1000">
              <a:effectLst/>
            </a:endParaRPr>
          </a:p>
          <a:p>
            <a:pPr>
              <a:defRPr sz="1000" b="1">
                <a:solidFill>
                  <a:schemeClr val="bg2">
                    <a:lumMod val="10000"/>
                  </a:schemeClr>
                </a:solidFill>
              </a:defRPr>
            </a:pPr>
            <a:r>
              <a:rPr lang="en-US" sz="1000" b="1" i="0" baseline="0">
                <a:effectLst/>
              </a:rPr>
              <a:t>Total Docentes Becados por Regional</a:t>
            </a:r>
            <a:endParaRPr lang="es-DO" sz="1000">
              <a:effectLst/>
            </a:endParaRPr>
          </a:p>
          <a:p>
            <a:pPr>
              <a:defRPr sz="1000" b="1">
                <a:solidFill>
                  <a:schemeClr val="bg2">
                    <a:lumMod val="10000"/>
                  </a:schemeClr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8652769365367792"/>
          <c:y val="1.61127844160194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bg2">
                  <a:lumMod val="10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23655040716064338"/>
          <c:y val="0.10344281901590918"/>
          <c:w val="0.72627010565986949"/>
          <c:h val="0.8571029352970036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'3er Trimestre 2022'!$C$273:$C$274</c:f>
              <c:strCache>
                <c:ptCount val="2"/>
                <c:pt idx="0">
                  <c:v>Becas Otorgadas por Programa </c:v>
                </c:pt>
                <c:pt idx="1">
                  <c:v>Inicial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2022'!$B$275:$B$292</c:f>
              <c:strCache>
                <c:ptCount val="18"/>
                <c:pt idx="0">
                  <c:v>18 BAHORUCO</c:v>
                </c:pt>
                <c:pt idx="1">
                  <c:v>17 MONTE PLATA</c:v>
                </c:pt>
                <c:pt idx="2">
                  <c:v>16 COTUI</c:v>
                </c:pt>
                <c:pt idx="3">
                  <c:v>15 SANTO DOMINGO</c:v>
                </c:pt>
                <c:pt idx="4">
                  <c:v>14 NAGUA</c:v>
                </c:pt>
                <c:pt idx="5">
                  <c:v>13 MONTE CRISTI</c:v>
                </c:pt>
                <c:pt idx="6">
                  <c:v>12 HIGUEY</c:v>
                </c:pt>
                <c:pt idx="7">
                  <c:v>11 PUERTO PLATA</c:v>
                </c:pt>
                <c:pt idx="8">
                  <c:v>10 SANTO DOMINGO</c:v>
                </c:pt>
                <c:pt idx="9">
                  <c:v>09 MAO</c:v>
                </c:pt>
                <c:pt idx="10">
                  <c:v>08 SANTIAGO</c:v>
                </c:pt>
                <c:pt idx="11">
                  <c:v>07 SAN FRANCISCO DE MACORIS</c:v>
                </c:pt>
                <c:pt idx="12">
                  <c:v>06 LA VEGA</c:v>
                </c:pt>
                <c:pt idx="13">
                  <c:v>05 SAN PEDRO DE MACORIS</c:v>
                </c:pt>
                <c:pt idx="14">
                  <c:v>04 SAN CRISTOBAL</c:v>
                </c:pt>
                <c:pt idx="15">
                  <c:v>03 AZUA</c:v>
                </c:pt>
                <c:pt idx="16">
                  <c:v>02 SAN JUAN DE LA MAGUANA</c:v>
                </c:pt>
                <c:pt idx="17">
                  <c:v>01 BARAHONA</c:v>
                </c:pt>
              </c:strCache>
            </c:strRef>
          </c:cat>
          <c:val>
            <c:numRef>
              <c:f>'3er Trimestre 2022'!$C$275:$C$292</c:f>
              <c:numCache>
                <c:formatCode>General</c:formatCode>
                <c:ptCount val="18"/>
                <c:pt idx="0">
                  <c:v>8</c:v>
                </c:pt>
                <c:pt idx="1">
                  <c:v>6</c:v>
                </c:pt>
                <c:pt idx="2">
                  <c:v>4</c:v>
                </c:pt>
                <c:pt idx="3">
                  <c:v>60</c:v>
                </c:pt>
                <c:pt idx="4">
                  <c:v>2</c:v>
                </c:pt>
                <c:pt idx="5">
                  <c:v>6</c:v>
                </c:pt>
                <c:pt idx="6">
                  <c:v>4</c:v>
                </c:pt>
                <c:pt idx="7">
                  <c:v>1</c:v>
                </c:pt>
                <c:pt idx="8">
                  <c:v>64</c:v>
                </c:pt>
                <c:pt idx="9">
                  <c:v>5</c:v>
                </c:pt>
                <c:pt idx="10">
                  <c:v>7</c:v>
                </c:pt>
                <c:pt idx="11">
                  <c:v>4</c:v>
                </c:pt>
                <c:pt idx="12">
                  <c:v>3</c:v>
                </c:pt>
                <c:pt idx="13">
                  <c:v>37</c:v>
                </c:pt>
                <c:pt idx="14">
                  <c:v>22</c:v>
                </c:pt>
                <c:pt idx="15">
                  <c:v>7</c:v>
                </c:pt>
                <c:pt idx="16">
                  <c:v>8</c:v>
                </c:pt>
                <c:pt idx="17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C9-433C-A772-DC5248EE2910}"/>
            </c:ext>
          </c:extLst>
        </c:ser>
        <c:ser>
          <c:idx val="1"/>
          <c:order val="1"/>
          <c:tx>
            <c:strRef>
              <c:f>'3er Trimestre 2022'!$D$273:$D$274</c:f>
              <c:strCache>
                <c:ptCount val="2"/>
                <c:pt idx="0">
                  <c:v>Becas Otorgadas por Programa </c:v>
                </c:pt>
                <c:pt idx="1">
                  <c:v>Continua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2022'!$B$275:$B$292</c:f>
              <c:strCache>
                <c:ptCount val="18"/>
                <c:pt idx="0">
                  <c:v>18 BAHORUCO</c:v>
                </c:pt>
                <c:pt idx="1">
                  <c:v>17 MONTE PLATA</c:v>
                </c:pt>
                <c:pt idx="2">
                  <c:v>16 COTUI</c:v>
                </c:pt>
                <c:pt idx="3">
                  <c:v>15 SANTO DOMINGO</c:v>
                </c:pt>
                <c:pt idx="4">
                  <c:v>14 NAGUA</c:v>
                </c:pt>
                <c:pt idx="5">
                  <c:v>13 MONTE CRISTI</c:v>
                </c:pt>
                <c:pt idx="6">
                  <c:v>12 HIGUEY</c:v>
                </c:pt>
                <c:pt idx="7">
                  <c:v>11 PUERTO PLATA</c:v>
                </c:pt>
                <c:pt idx="8">
                  <c:v>10 SANTO DOMINGO</c:v>
                </c:pt>
                <c:pt idx="9">
                  <c:v>09 MAO</c:v>
                </c:pt>
                <c:pt idx="10">
                  <c:v>08 SANTIAGO</c:v>
                </c:pt>
                <c:pt idx="11">
                  <c:v>07 SAN FRANCISCO DE MACORIS</c:v>
                </c:pt>
                <c:pt idx="12">
                  <c:v>06 LA VEGA</c:v>
                </c:pt>
                <c:pt idx="13">
                  <c:v>05 SAN PEDRO DE MACORIS</c:v>
                </c:pt>
                <c:pt idx="14">
                  <c:v>04 SAN CRISTOBAL</c:v>
                </c:pt>
                <c:pt idx="15">
                  <c:v>03 AZUA</c:v>
                </c:pt>
                <c:pt idx="16">
                  <c:v>02 SAN JUAN DE LA MAGUANA</c:v>
                </c:pt>
                <c:pt idx="17">
                  <c:v>01 BARAHONA</c:v>
                </c:pt>
              </c:strCache>
            </c:strRef>
          </c:cat>
          <c:val>
            <c:numRef>
              <c:f>'3er Trimestre 2022'!$D$275:$D$292</c:f>
              <c:numCache>
                <c:formatCode>General</c:formatCode>
                <c:ptCount val="18"/>
                <c:pt idx="0">
                  <c:v>124</c:v>
                </c:pt>
                <c:pt idx="1">
                  <c:v>84</c:v>
                </c:pt>
                <c:pt idx="2">
                  <c:v>123</c:v>
                </c:pt>
                <c:pt idx="3">
                  <c:v>1545</c:v>
                </c:pt>
                <c:pt idx="4">
                  <c:v>82</c:v>
                </c:pt>
                <c:pt idx="5">
                  <c:v>1163</c:v>
                </c:pt>
                <c:pt idx="6">
                  <c:v>289</c:v>
                </c:pt>
                <c:pt idx="7">
                  <c:v>408</c:v>
                </c:pt>
                <c:pt idx="8">
                  <c:v>1147</c:v>
                </c:pt>
                <c:pt idx="9">
                  <c:v>353</c:v>
                </c:pt>
                <c:pt idx="10">
                  <c:v>433</c:v>
                </c:pt>
                <c:pt idx="11">
                  <c:v>213</c:v>
                </c:pt>
                <c:pt idx="12">
                  <c:v>303</c:v>
                </c:pt>
                <c:pt idx="13">
                  <c:v>287</c:v>
                </c:pt>
                <c:pt idx="14">
                  <c:v>567</c:v>
                </c:pt>
                <c:pt idx="15">
                  <c:v>283</c:v>
                </c:pt>
                <c:pt idx="16">
                  <c:v>123</c:v>
                </c:pt>
                <c:pt idx="17">
                  <c:v>189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4C9-433C-A772-DC5248EE2910}"/>
            </c:ext>
          </c:extLst>
        </c:ser>
        <c:ser>
          <c:idx val="2"/>
          <c:order val="2"/>
          <c:tx>
            <c:strRef>
              <c:f>'3er Trimestre 2022'!$E$273:$E$274</c:f>
              <c:strCache>
                <c:ptCount val="2"/>
                <c:pt idx="0">
                  <c:v>Becas Otorgadas por Programa </c:v>
                </c:pt>
                <c:pt idx="1">
                  <c:v>Posgrado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2022'!$B$275:$B$292</c:f>
              <c:strCache>
                <c:ptCount val="18"/>
                <c:pt idx="0">
                  <c:v>18 BAHORUCO</c:v>
                </c:pt>
                <c:pt idx="1">
                  <c:v>17 MONTE PLATA</c:v>
                </c:pt>
                <c:pt idx="2">
                  <c:v>16 COTUI</c:v>
                </c:pt>
                <c:pt idx="3">
                  <c:v>15 SANTO DOMINGO</c:v>
                </c:pt>
                <c:pt idx="4">
                  <c:v>14 NAGUA</c:v>
                </c:pt>
                <c:pt idx="5">
                  <c:v>13 MONTE CRISTI</c:v>
                </c:pt>
                <c:pt idx="6">
                  <c:v>12 HIGUEY</c:v>
                </c:pt>
                <c:pt idx="7">
                  <c:v>11 PUERTO PLATA</c:v>
                </c:pt>
                <c:pt idx="8">
                  <c:v>10 SANTO DOMINGO</c:v>
                </c:pt>
                <c:pt idx="9">
                  <c:v>09 MAO</c:v>
                </c:pt>
                <c:pt idx="10">
                  <c:v>08 SANTIAGO</c:v>
                </c:pt>
                <c:pt idx="11">
                  <c:v>07 SAN FRANCISCO DE MACORIS</c:v>
                </c:pt>
                <c:pt idx="12">
                  <c:v>06 LA VEGA</c:v>
                </c:pt>
                <c:pt idx="13">
                  <c:v>05 SAN PEDRO DE MACORIS</c:v>
                </c:pt>
                <c:pt idx="14">
                  <c:v>04 SAN CRISTOBAL</c:v>
                </c:pt>
                <c:pt idx="15">
                  <c:v>03 AZUA</c:v>
                </c:pt>
                <c:pt idx="16">
                  <c:v>02 SAN JUAN DE LA MAGUANA</c:v>
                </c:pt>
                <c:pt idx="17">
                  <c:v>01 BARAHONA</c:v>
                </c:pt>
              </c:strCache>
            </c:strRef>
          </c:cat>
          <c:val>
            <c:numRef>
              <c:f>'3er Trimestre 2022'!$E$275:$E$292</c:f>
              <c:numCache>
                <c:formatCode>General</c:formatCode>
                <c:ptCount val="18"/>
                <c:pt idx="0">
                  <c:v>24</c:v>
                </c:pt>
                <c:pt idx="1">
                  <c:v>49</c:v>
                </c:pt>
                <c:pt idx="2">
                  <c:v>0</c:v>
                </c:pt>
                <c:pt idx="3">
                  <c:v>79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8</c:v>
                </c:pt>
                <c:pt idx="8">
                  <c:v>93</c:v>
                </c:pt>
                <c:pt idx="9">
                  <c:v>8</c:v>
                </c:pt>
                <c:pt idx="10">
                  <c:v>99</c:v>
                </c:pt>
                <c:pt idx="11">
                  <c:v>62</c:v>
                </c:pt>
                <c:pt idx="12">
                  <c:v>8</c:v>
                </c:pt>
                <c:pt idx="13">
                  <c:v>44</c:v>
                </c:pt>
                <c:pt idx="14">
                  <c:v>57</c:v>
                </c:pt>
                <c:pt idx="15">
                  <c:v>49</c:v>
                </c:pt>
                <c:pt idx="16">
                  <c:v>9</c:v>
                </c:pt>
                <c:pt idx="17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4C9-433C-A772-DC5248EE2910}"/>
            </c:ext>
          </c:extLst>
        </c:ser>
        <c:ser>
          <c:idx val="3"/>
          <c:order val="3"/>
          <c:tx>
            <c:strRef>
              <c:f>'3er Trimestre 2022'!$F$273:$F$274</c:f>
              <c:strCache>
                <c:ptCount val="2"/>
                <c:pt idx="0">
                  <c:v>Total por</c:v>
                </c:pt>
                <c:pt idx="1">
                  <c:v>Regional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2022'!$B$275:$B$292</c:f>
              <c:strCache>
                <c:ptCount val="18"/>
                <c:pt idx="0">
                  <c:v>18 BAHORUCO</c:v>
                </c:pt>
                <c:pt idx="1">
                  <c:v>17 MONTE PLATA</c:v>
                </c:pt>
                <c:pt idx="2">
                  <c:v>16 COTUI</c:v>
                </c:pt>
                <c:pt idx="3">
                  <c:v>15 SANTO DOMINGO</c:v>
                </c:pt>
                <c:pt idx="4">
                  <c:v>14 NAGUA</c:v>
                </c:pt>
                <c:pt idx="5">
                  <c:v>13 MONTE CRISTI</c:v>
                </c:pt>
                <c:pt idx="6">
                  <c:v>12 HIGUEY</c:v>
                </c:pt>
                <c:pt idx="7">
                  <c:v>11 PUERTO PLATA</c:v>
                </c:pt>
                <c:pt idx="8">
                  <c:v>10 SANTO DOMINGO</c:v>
                </c:pt>
                <c:pt idx="9">
                  <c:v>09 MAO</c:v>
                </c:pt>
                <c:pt idx="10">
                  <c:v>08 SANTIAGO</c:v>
                </c:pt>
                <c:pt idx="11">
                  <c:v>07 SAN FRANCISCO DE MACORIS</c:v>
                </c:pt>
                <c:pt idx="12">
                  <c:v>06 LA VEGA</c:v>
                </c:pt>
                <c:pt idx="13">
                  <c:v>05 SAN PEDRO DE MACORIS</c:v>
                </c:pt>
                <c:pt idx="14">
                  <c:v>04 SAN CRISTOBAL</c:v>
                </c:pt>
                <c:pt idx="15">
                  <c:v>03 AZUA</c:v>
                </c:pt>
                <c:pt idx="16">
                  <c:v>02 SAN JUAN DE LA MAGUANA</c:v>
                </c:pt>
                <c:pt idx="17">
                  <c:v>01 BARAHONA</c:v>
                </c:pt>
              </c:strCache>
            </c:strRef>
          </c:cat>
          <c:val>
            <c:numRef>
              <c:f>'3er Trimestre 2022'!$F$275:$F$292</c:f>
              <c:numCache>
                <c:formatCode>General</c:formatCode>
                <c:ptCount val="18"/>
                <c:pt idx="0">
                  <c:v>156</c:v>
                </c:pt>
                <c:pt idx="1">
                  <c:v>139</c:v>
                </c:pt>
                <c:pt idx="2">
                  <c:v>127</c:v>
                </c:pt>
                <c:pt idx="3">
                  <c:v>1684</c:v>
                </c:pt>
                <c:pt idx="4">
                  <c:v>84</c:v>
                </c:pt>
                <c:pt idx="5">
                  <c:v>1171</c:v>
                </c:pt>
                <c:pt idx="6">
                  <c:v>296</c:v>
                </c:pt>
                <c:pt idx="7">
                  <c:v>417</c:v>
                </c:pt>
                <c:pt idx="8">
                  <c:v>1304</c:v>
                </c:pt>
                <c:pt idx="9">
                  <c:v>366</c:v>
                </c:pt>
                <c:pt idx="10">
                  <c:v>539</c:v>
                </c:pt>
                <c:pt idx="11">
                  <c:v>279</c:v>
                </c:pt>
                <c:pt idx="12">
                  <c:v>314</c:v>
                </c:pt>
                <c:pt idx="13">
                  <c:v>368</c:v>
                </c:pt>
                <c:pt idx="14">
                  <c:v>646</c:v>
                </c:pt>
                <c:pt idx="15">
                  <c:v>339</c:v>
                </c:pt>
                <c:pt idx="16">
                  <c:v>140</c:v>
                </c:pt>
                <c:pt idx="17">
                  <c:v>213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72-4E98-886B-8C96830E1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53974112"/>
        <c:axId val="1453986624"/>
      </c:barChart>
      <c:catAx>
        <c:axId val="14539741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86624"/>
        <c:crosses val="autoZero"/>
        <c:auto val="1"/>
        <c:lblAlgn val="ctr"/>
        <c:lblOffset val="100"/>
        <c:noMultiLvlLbl val="0"/>
      </c:catAx>
      <c:valAx>
        <c:axId val="14539866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74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098559795410186"/>
          <c:y val="0.23076321470353656"/>
          <c:w val="0.42687764990914595"/>
          <c:h val="0.227260988216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Formación Continua- Diplomados 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Becas otorgadas en diplomados según área formativa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endParaRPr lang="es-DO" sz="10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1729553303444725"/>
          <c:y val="2.97871887635667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41223323161159875"/>
          <c:y val="0.17423371933946893"/>
          <c:w val="0.58776676838840125"/>
          <c:h val="0.7783728708689106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'3er Trimestre 2022'!$C$69</c:f>
              <c:strCache>
                <c:ptCount val="1"/>
                <c:pt idx="0">
                  <c:v>Docentes Beneficiados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2022'!$B$70:$B$81</c:f>
              <c:strCache>
                <c:ptCount val="12"/>
                <c:pt idx="0">
                  <c:v>Matemática</c:v>
                </c:pt>
                <c:pt idx="1">
                  <c:v>TIC´Informática</c:v>
                </c:pt>
                <c:pt idx="2">
                  <c:v>Innovación Educativa</c:v>
                </c:pt>
                <c:pt idx="3">
                  <c:v>Lengua Española</c:v>
                </c:pt>
                <c:pt idx="4">
                  <c:v>Educación Inclusiva </c:v>
                </c:pt>
                <c:pt idx="5">
                  <c:v>Evaluación por Competencias y Liderazgo</c:v>
                </c:pt>
                <c:pt idx="6">
                  <c:v>Intervención Psicopedagógica</c:v>
                </c:pt>
                <c:pt idx="7">
                  <c:v>Neurociencia Cognitiva y Pedagógica</c:v>
                </c:pt>
                <c:pt idx="8">
                  <c:v>Neurociencia Cognitiva aplicada a la Educación</c:v>
                </c:pt>
                <c:pt idx="9">
                  <c:v>Atención Integral a la Pimera Infancia</c:v>
                </c:pt>
                <c:pt idx="10">
                  <c:v>Formación Humana-Derechos</c:v>
                </c:pt>
                <c:pt idx="11">
                  <c:v>FSCA: Formación Situada Centrada en el Aprendizaje</c:v>
                </c:pt>
              </c:strCache>
            </c:strRef>
          </c:cat>
          <c:val>
            <c:numRef>
              <c:f>'3er Trimestre 2022'!$C$70:$C$81</c:f>
              <c:numCache>
                <c:formatCode>_-* #,##0_-;\-* #,##0_-;_-* "-"??_-;_-@_-</c:formatCode>
                <c:ptCount val="12"/>
                <c:pt idx="0">
                  <c:v>80</c:v>
                </c:pt>
                <c:pt idx="1">
                  <c:v>990</c:v>
                </c:pt>
                <c:pt idx="2">
                  <c:v>180</c:v>
                </c:pt>
                <c:pt idx="3">
                  <c:v>290</c:v>
                </c:pt>
                <c:pt idx="4">
                  <c:v>120</c:v>
                </c:pt>
                <c:pt idx="5">
                  <c:v>436</c:v>
                </c:pt>
                <c:pt idx="6">
                  <c:v>450</c:v>
                </c:pt>
                <c:pt idx="7">
                  <c:v>120</c:v>
                </c:pt>
                <c:pt idx="8">
                  <c:v>465</c:v>
                </c:pt>
                <c:pt idx="9">
                  <c:v>440</c:v>
                </c:pt>
                <c:pt idx="10">
                  <c:v>200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F42-46AF-9879-41A27D3B49F2}"/>
            </c:ext>
          </c:extLst>
        </c:ser>
        <c:ser>
          <c:idx val="1"/>
          <c:order val="1"/>
          <c:tx>
            <c:strRef>
              <c:f>'3er Trimestre 2022'!$D$69</c:f>
              <c:strCache>
                <c:ptCount val="1"/>
                <c:pt idx="0">
                  <c:v>%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0.10486888293111477"/>
                  <c:y val="4.18628783069186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 xmlns:c16r2="http://schemas.microsoft.com/office/drawing/2015/06/chart">
                <c:ext xmlns:c16="http://schemas.microsoft.com/office/drawing/2014/chart" uri="{C3380CC4-5D6E-409C-BE32-E72D297353CC}">
                  <c16:uniqueId val="{00000001-EF42-46AF-9879-41A27D3B49F2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0861420017865452"/>
                  <c:y val="-4.1862878306920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 xmlns:c16r2="http://schemas.microsoft.com/office/drawing/2015/06/chart">
                <c:ext xmlns:c16="http://schemas.microsoft.com/office/drawing/2014/chart" uri="{C3380CC4-5D6E-409C-BE32-E72D297353CC}">
                  <c16:uniqueId val="{00000002-EF42-46AF-9879-41A27D3B49F2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1235951742619432"/>
                  <c:y val="-3.83738618165505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 xmlns:c16r2="http://schemas.microsoft.com/office/drawing/2015/06/chart">
                <c:ext xmlns:c16="http://schemas.microsoft.com/office/drawing/2014/chart" uri="{C3380CC4-5D6E-409C-BE32-E72D297353CC}">
                  <c16:uniqueId val="{00000000-2086-49C6-97F0-F4E74176C98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2022'!$B$70:$B$81</c:f>
              <c:strCache>
                <c:ptCount val="12"/>
                <c:pt idx="0">
                  <c:v>Matemática</c:v>
                </c:pt>
                <c:pt idx="1">
                  <c:v>TIC´Informática</c:v>
                </c:pt>
                <c:pt idx="2">
                  <c:v>Innovación Educativa</c:v>
                </c:pt>
                <c:pt idx="3">
                  <c:v>Lengua Española</c:v>
                </c:pt>
                <c:pt idx="4">
                  <c:v>Educación Inclusiva </c:v>
                </c:pt>
                <c:pt idx="5">
                  <c:v>Evaluación por Competencias y Liderazgo</c:v>
                </c:pt>
                <c:pt idx="6">
                  <c:v>Intervención Psicopedagógica</c:v>
                </c:pt>
                <c:pt idx="7">
                  <c:v>Neurociencia Cognitiva y Pedagógica</c:v>
                </c:pt>
                <c:pt idx="8">
                  <c:v>Neurociencia Cognitiva aplicada a la Educación</c:v>
                </c:pt>
                <c:pt idx="9">
                  <c:v>Atención Integral a la Pimera Infancia</c:v>
                </c:pt>
                <c:pt idx="10">
                  <c:v>Formación Humana-Derechos</c:v>
                </c:pt>
                <c:pt idx="11">
                  <c:v>FSCA: Formación Situada Centrada en el Aprendizaje</c:v>
                </c:pt>
              </c:strCache>
            </c:strRef>
          </c:cat>
          <c:val>
            <c:numRef>
              <c:f>'3er Trimestre 2022'!$D$70:$D$81</c:f>
              <c:numCache>
                <c:formatCode>0.00%</c:formatCode>
                <c:ptCount val="12"/>
                <c:pt idx="0">
                  <c:v>2.1214531954388757E-2</c:v>
                </c:pt>
                <c:pt idx="1">
                  <c:v>0.26252983293556087</c:v>
                </c:pt>
                <c:pt idx="2">
                  <c:v>4.77326968973747E-2</c:v>
                </c:pt>
                <c:pt idx="3">
                  <c:v>7.6902678334659247E-2</c:v>
                </c:pt>
                <c:pt idx="4">
                  <c:v>3.1821797931583136E-2</c:v>
                </c:pt>
                <c:pt idx="5">
                  <c:v>0.11561919915141872</c:v>
                </c:pt>
                <c:pt idx="6">
                  <c:v>0.11933174224343675</c:v>
                </c:pt>
                <c:pt idx="7">
                  <c:v>3.1821797931583136E-2</c:v>
                </c:pt>
                <c:pt idx="8">
                  <c:v>0.12330946698488465</c:v>
                </c:pt>
                <c:pt idx="9">
                  <c:v>0.11667992574913816</c:v>
                </c:pt>
                <c:pt idx="10">
                  <c:v>5.3036329885971893E-2</c:v>
                </c:pt>
                <c:pt idx="11">
                  <c:v>0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C-EF42-46AF-9879-41A27D3B4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3988256"/>
        <c:axId val="1453987168"/>
        <c:axId val="0"/>
        <c:extLst xmlns:c16r2="http://schemas.microsoft.com/office/drawing/2015/06/chart"/>
      </c:bar3DChart>
      <c:valAx>
        <c:axId val="145398716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crossAx val="1453988256"/>
        <c:crosses val="autoZero"/>
        <c:crossBetween val="between"/>
      </c:valAx>
      <c:catAx>
        <c:axId val="1453988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8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Formación Continua-  Talleres, Congresos, Cursos y Seminarios 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Becas otorgadas según área formativa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endParaRPr lang="es-DO" sz="10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13179800884779594"/>
          <c:y val="1.6691733757999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39311069856105385"/>
          <c:y val="0.21187561367705671"/>
          <c:w val="0.60044441599271636"/>
          <c:h val="0.76684964671454148"/>
        </c:manualLayout>
      </c:layout>
      <c:bar3DChart>
        <c:barDir val="bar"/>
        <c:grouping val="clustered"/>
        <c:varyColors val="0"/>
        <c:ser>
          <c:idx val="0"/>
          <c:order val="0"/>
          <c:tx>
            <c:strRef>
              <c:f>'3er Trimestre 2022'!$C$89</c:f>
              <c:strCache>
                <c:ptCount val="1"/>
                <c:pt idx="0">
                  <c:v>Becas otorgadas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1.3852813852813979E-2"/>
                  <c:y val="-4.918034902988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B7F-4892-913B-BF784A182A58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2022'!$B$90:$B$96</c:f>
              <c:strCache>
                <c:ptCount val="7"/>
                <c:pt idx="0">
                  <c:v>Matemática Educativa</c:v>
                </c:pt>
                <c:pt idx="1">
                  <c:v>Innovación Educativa</c:v>
                </c:pt>
                <c:pt idx="2">
                  <c:v>Legislación Educativa</c:v>
                </c:pt>
                <c:pt idx="3">
                  <c:v>Inglés </c:v>
                </c:pt>
                <c:pt idx="4">
                  <c:v>Evaluación por Competencias y Liderazgo</c:v>
                </c:pt>
                <c:pt idx="5">
                  <c:v>Neurodidáctica creando Escuelas del Futuro</c:v>
                </c:pt>
                <c:pt idx="6">
                  <c:v>Rol del Orientador y Psicólogo</c:v>
                </c:pt>
              </c:strCache>
            </c:strRef>
          </c:cat>
          <c:val>
            <c:numRef>
              <c:f>'3er Trimestre 2022'!$C$90:$C$96</c:f>
              <c:numCache>
                <c:formatCode>_-* #,##0_-;\-* #,##0_-;_-* "-"??_-;_-@_-</c:formatCode>
                <c:ptCount val="7"/>
                <c:pt idx="0">
                  <c:v>300</c:v>
                </c:pt>
                <c:pt idx="1">
                  <c:v>100</c:v>
                </c:pt>
                <c:pt idx="2">
                  <c:v>400</c:v>
                </c:pt>
                <c:pt idx="3">
                  <c:v>1000</c:v>
                </c:pt>
                <c:pt idx="4">
                  <c:v>425</c:v>
                </c:pt>
                <c:pt idx="5">
                  <c:v>720</c:v>
                </c:pt>
                <c:pt idx="6">
                  <c:v>1000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E7A-41E7-8736-D8C650FBC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gapDepth val="172"/>
        <c:shape val="box"/>
        <c:axId val="1453975744"/>
        <c:axId val="1453989344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2022'!$D$89</c15:sqref>
                        </c15:formulaRef>
                      </c:ext>
                    </c:extLst>
                    <c:strCache>
                      <c:ptCount val="1"/>
                      <c:pt idx="0">
                        <c:v>% 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2022'!$B$90:$B$96</c15:sqref>
                        </c15:formulaRef>
                      </c:ext>
                    </c:extLst>
                    <c:strCache>
                      <c:ptCount val="7"/>
                      <c:pt idx="0">
                        <c:v>Matemática Educativa</c:v>
                      </c:pt>
                      <c:pt idx="1">
                        <c:v>Innovación Educativa</c:v>
                      </c:pt>
                      <c:pt idx="2">
                        <c:v>Legislación Educativa</c:v>
                      </c:pt>
                      <c:pt idx="3">
                        <c:v>Inglés </c:v>
                      </c:pt>
                      <c:pt idx="4">
                        <c:v>Evaluación por Competencias y Liderazgo</c:v>
                      </c:pt>
                      <c:pt idx="5">
                        <c:v>Neurodidáctica creando Escuelas del Futuro</c:v>
                      </c:pt>
                      <c:pt idx="6">
                        <c:v>Rol del Orientador y Psicólogo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2022'!$D$90:$D$96</c15:sqref>
                        </c15:formulaRef>
                      </c:ext>
                    </c:extLst>
                    <c:numCache>
                      <c:formatCode>0.00%</c:formatCode>
                      <c:ptCount val="7"/>
                      <c:pt idx="0">
                        <c:v>7.6045627376425853E-2</c:v>
                      </c:pt>
                      <c:pt idx="1">
                        <c:v>2.5348542458808618E-2</c:v>
                      </c:pt>
                      <c:pt idx="2">
                        <c:v>0.10139416983523447</c:v>
                      </c:pt>
                      <c:pt idx="3">
                        <c:v>0.25348542458808621</c:v>
                      </c:pt>
                      <c:pt idx="4">
                        <c:v>0.10773130544993663</c:v>
                      </c:pt>
                      <c:pt idx="5">
                        <c:v>0.18250950570342206</c:v>
                      </c:pt>
                      <c:pt idx="6">
                        <c:v>0.25348542458808621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A-EE7A-41E7-8736-D8C650FBC04C}"/>
                  </c:ext>
                </c:extLst>
              </c15:ser>
            </c15:filteredBarSeries>
          </c:ext>
        </c:extLst>
      </c:bar3DChart>
      <c:valAx>
        <c:axId val="1453989344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crossAx val="1453975744"/>
        <c:crosses val="autoZero"/>
        <c:crossBetween val="between"/>
      </c:valAx>
      <c:catAx>
        <c:axId val="1453975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893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Programas de Formación y Desarrollo Profesional   </a:t>
            </a:r>
            <a:endParaRPr lang="es-DO" sz="1000">
              <a:solidFill>
                <a:sysClr val="windowText" lastClr="000000"/>
              </a:solidFill>
              <a:effectLst/>
            </a:endParaRPr>
          </a:p>
          <a:p>
            <a:pPr>
              <a:defRPr sz="1000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Total Becas otorgadas según Eje Geográfico</a:t>
            </a:r>
            <a:endParaRPr lang="es-DO" sz="1000">
              <a:solidFill>
                <a:sysClr val="windowText" lastClr="000000"/>
              </a:solidFill>
              <a:effectLst/>
            </a:endParaRPr>
          </a:p>
          <a:p>
            <a:pPr>
              <a:defRPr sz="1000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2022'!$B$182:$B$186</c:f>
              <c:strCache>
                <c:ptCount val="5"/>
                <c:pt idx="0">
                  <c:v>Metropolitana</c:v>
                </c:pt>
                <c:pt idx="1">
                  <c:v>Sur</c:v>
                </c:pt>
                <c:pt idx="2">
                  <c:v>Este</c:v>
                </c:pt>
                <c:pt idx="3">
                  <c:v>Norte</c:v>
                </c:pt>
                <c:pt idx="4">
                  <c:v>Nordeste</c:v>
                </c:pt>
              </c:strCache>
            </c:strRef>
          </c:cat>
          <c:val>
            <c:numRef>
              <c:f>'3er Trimestre 2022'!$C$182:$C$186</c:f>
              <c:numCache>
                <c:formatCode>_-* #,##0_-;\-* #,##0_-;_-* "-"??_-;_-@_-</c:formatCode>
                <c:ptCount val="5"/>
                <c:pt idx="0">
                  <c:v>3773</c:v>
                </c:pt>
                <c:pt idx="1">
                  <c:v>848</c:v>
                </c:pt>
                <c:pt idx="2">
                  <c:v>664</c:v>
                </c:pt>
                <c:pt idx="3">
                  <c:v>2772</c:v>
                </c:pt>
                <c:pt idx="4">
                  <c:v>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3E0-48AD-8FAC-0870869463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3976288"/>
        <c:axId val="14539768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2022'!$B$182:$B$186</c15:sqref>
                        </c15:formulaRef>
                      </c:ext>
                    </c:extLst>
                    <c:strCache>
                      <c:ptCount val="5"/>
                      <c:pt idx="0">
                        <c:v>Metropolitana</c:v>
                      </c:pt>
                      <c:pt idx="1">
                        <c:v>Sur</c:v>
                      </c:pt>
                      <c:pt idx="2">
                        <c:v>Este</c:v>
                      </c:pt>
                      <c:pt idx="3">
                        <c:v>Norte</c:v>
                      </c:pt>
                      <c:pt idx="4">
                        <c:v>Nordeste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2022'!$D$182:$D$186</c15:sqref>
                        </c15:formulaRef>
                      </c:ext>
                    </c:extLst>
                    <c:numCache>
                      <c:formatCode>0.0%</c:formatCode>
                      <c:ptCount val="5"/>
                      <c:pt idx="0">
                        <c:v>0.43964110929853178</c:v>
                      </c:pt>
                      <c:pt idx="1">
                        <c:v>9.8811465858774178E-2</c:v>
                      </c:pt>
                      <c:pt idx="2">
                        <c:v>7.7371242134700535E-2</c:v>
                      </c:pt>
                      <c:pt idx="3">
                        <c:v>0.32300163132137033</c:v>
                      </c:pt>
                      <c:pt idx="4">
                        <c:v>6.1174551386623165E-2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F3E0-48AD-8FAC-087086946337}"/>
                  </c:ext>
                </c:extLst>
              </c15:ser>
            </c15:filteredBarSeries>
          </c:ext>
        </c:extLst>
      </c:barChart>
      <c:catAx>
        <c:axId val="145397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76832"/>
        <c:crosses val="autoZero"/>
        <c:auto val="1"/>
        <c:lblAlgn val="ctr"/>
        <c:lblOffset val="100"/>
        <c:noMultiLvlLbl val="0"/>
      </c:catAx>
      <c:valAx>
        <c:axId val="145397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76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Formación Inicial  </a:t>
            </a:r>
            <a:endParaRPr lang="es-DO" sz="1000">
              <a:effectLst/>
            </a:endParaRPr>
          </a:p>
          <a:p>
            <a:pPr>
              <a:defRPr sz="1000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Docentes Becados según Eje Geográfico</a:t>
            </a:r>
            <a:endParaRPr lang="es-DO" sz="1000">
              <a:effectLst/>
            </a:endParaRPr>
          </a:p>
          <a:p>
            <a:pPr>
              <a:defRPr sz="1000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2022'!$B$197:$B$201</c:f>
              <c:strCache>
                <c:ptCount val="5"/>
                <c:pt idx="0">
                  <c:v>Metropolitana</c:v>
                </c:pt>
                <c:pt idx="1">
                  <c:v>Sur</c:v>
                </c:pt>
                <c:pt idx="2">
                  <c:v>Este</c:v>
                </c:pt>
                <c:pt idx="3">
                  <c:v>Norte</c:v>
                </c:pt>
                <c:pt idx="4">
                  <c:v>Nordeste</c:v>
                </c:pt>
              </c:strCache>
            </c:strRef>
          </c:cat>
          <c:val>
            <c:numRef>
              <c:f>'3er Trimestre 2022'!$C$197:$C$201</c:f>
              <c:numCache>
                <c:formatCode>General</c:formatCode>
                <c:ptCount val="5"/>
                <c:pt idx="0">
                  <c:v>152</c:v>
                </c:pt>
                <c:pt idx="1">
                  <c:v>39</c:v>
                </c:pt>
                <c:pt idx="2">
                  <c:v>41</c:v>
                </c:pt>
                <c:pt idx="3">
                  <c:v>23</c:v>
                </c:pt>
                <c:pt idx="4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6D-4CBD-9F26-C4787818C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3977376"/>
        <c:axId val="145397846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2022'!$B$197:$B$201</c15:sqref>
                        </c15:formulaRef>
                      </c:ext>
                    </c:extLst>
                    <c:strCache>
                      <c:ptCount val="5"/>
                      <c:pt idx="0">
                        <c:v>Metropolitana</c:v>
                      </c:pt>
                      <c:pt idx="1">
                        <c:v>Sur</c:v>
                      </c:pt>
                      <c:pt idx="2">
                        <c:v>Este</c:v>
                      </c:pt>
                      <c:pt idx="3">
                        <c:v>Norte</c:v>
                      </c:pt>
                      <c:pt idx="4">
                        <c:v>Nordeste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2022'!$D$197:$D$201</c15:sqref>
                        </c15:formulaRef>
                      </c:ext>
                    </c:extLst>
                    <c:numCache>
                      <c:formatCode>0.0%</c:formatCode>
                      <c:ptCount val="5"/>
                      <c:pt idx="0">
                        <c:v>0.5757575757575758</c:v>
                      </c:pt>
                      <c:pt idx="1">
                        <c:v>0.14772727272727273</c:v>
                      </c:pt>
                      <c:pt idx="2">
                        <c:v>0.1553030303030303</c:v>
                      </c:pt>
                      <c:pt idx="3">
                        <c:v>8.7121212121212127E-2</c:v>
                      </c:pt>
                      <c:pt idx="4">
                        <c:v>3.4090909090909088E-2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256D-4CBD-9F26-C4787818C535}"/>
                  </c:ext>
                </c:extLst>
              </c15:ser>
            </c15:filteredBarSeries>
          </c:ext>
        </c:extLst>
      </c:barChart>
      <c:catAx>
        <c:axId val="145397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78464"/>
        <c:crosses val="autoZero"/>
        <c:auto val="1"/>
        <c:lblAlgn val="ctr"/>
        <c:lblOffset val="100"/>
        <c:noMultiLvlLbl val="0"/>
      </c:catAx>
      <c:valAx>
        <c:axId val="145397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77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Formación Continua  </a:t>
            </a:r>
            <a:endParaRPr lang="es-DO" sz="1000">
              <a:effectLst/>
            </a:endParaRPr>
          </a:p>
          <a:p>
            <a:pPr>
              <a:defRPr sz="1000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Docentes Becados según Eje Geográfico</a:t>
            </a:r>
            <a:endParaRPr lang="es-DO" sz="1000">
              <a:effectLst/>
            </a:endParaRPr>
          </a:p>
          <a:p>
            <a:pPr>
              <a:defRPr sz="1000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2022'!$B$212:$B$216</c:f>
              <c:strCache>
                <c:ptCount val="5"/>
                <c:pt idx="0">
                  <c:v>Metropolitana</c:v>
                </c:pt>
                <c:pt idx="1">
                  <c:v>Sur</c:v>
                </c:pt>
                <c:pt idx="2">
                  <c:v>Este</c:v>
                </c:pt>
                <c:pt idx="3">
                  <c:v>Norte</c:v>
                </c:pt>
                <c:pt idx="4">
                  <c:v>Nordeste</c:v>
                </c:pt>
              </c:strCache>
            </c:strRef>
          </c:cat>
          <c:val>
            <c:numRef>
              <c:f>'3er Trimestre 2022'!$C$212:$C$216</c:f>
              <c:numCache>
                <c:formatCode>_-* #,##0_-;\-* #,##0_-;_-* "-"??_-;_-@_-</c:formatCode>
                <c:ptCount val="5"/>
                <c:pt idx="0">
                  <c:v>3343</c:v>
                </c:pt>
                <c:pt idx="1">
                  <c:v>719</c:v>
                </c:pt>
                <c:pt idx="2">
                  <c:v>576</c:v>
                </c:pt>
                <c:pt idx="3">
                  <c:v>2570</c:v>
                </c:pt>
                <c:pt idx="4">
                  <c:v>508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2DD-4989-9DA5-F5E676053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3980640"/>
        <c:axId val="14539795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2022'!$B$212:$B$216</c15:sqref>
                        </c15:formulaRef>
                      </c:ext>
                    </c:extLst>
                    <c:strCache>
                      <c:ptCount val="5"/>
                      <c:pt idx="0">
                        <c:v>Metropolitana</c:v>
                      </c:pt>
                      <c:pt idx="1">
                        <c:v>Sur</c:v>
                      </c:pt>
                      <c:pt idx="2">
                        <c:v>Este</c:v>
                      </c:pt>
                      <c:pt idx="3">
                        <c:v>Norte</c:v>
                      </c:pt>
                      <c:pt idx="4">
                        <c:v>Nordeste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2022'!$D$212:$D$216</c15:sqref>
                        </c15:formulaRef>
                      </c:ext>
                    </c:extLst>
                    <c:numCache>
                      <c:formatCode>0%</c:formatCode>
                      <c:ptCount val="5"/>
                      <c:pt idx="0">
                        <c:v>0.43325557283566613</c:v>
                      </c:pt>
                      <c:pt idx="1">
                        <c:v>9.3182996371176774E-2</c:v>
                      </c:pt>
                      <c:pt idx="2">
                        <c:v>7.4650077760497674E-2</c:v>
                      </c:pt>
                      <c:pt idx="3">
                        <c:v>0.33307413167444272</c:v>
                      </c:pt>
                      <c:pt idx="4">
                        <c:v>6.5837221358216694E-2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62DD-4989-9DA5-F5E67605363C}"/>
                  </c:ext>
                </c:extLst>
              </c15:ser>
            </c15:filteredBarSeries>
          </c:ext>
        </c:extLst>
      </c:barChart>
      <c:catAx>
        <c:axId val="145398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79552"/>
        <c:crosses val="autoZero"/>
        <c:auto val="1"/>
        <c:lblAlgn val="ctr"/>
        <c:lblOffset val="100"/>
        <c:noMultiLvlLbl val="0"/>
      </c:catAx>
      <c:valAx>
        <c:axId val="1453979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80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Posgrado  </a:t>
            </a:r>
            <a:endParaRPr lang="es-DO" sz="1000">
              <a:effectLst/>
            </a:endParaRPr>
          </a:p>
          <a:p>
            <a:pPr>
              <a:defRPr sz="1000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Docentes Becados según Eje Geográfico</a:t>
            </a:r>
            <a:endParaRPr lang="es-DO" sz="1000">
              <a:effectLst/>
            </a:endParaRPr>
          </a:p>
          <a:p>
            <a:pPr>
              <a:defRPr sz="1000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2022'!$B$228:$B$232</c:f>
              <c:strCache>
                <c:ptCount val="5"/>
                <c:pt idx="0">
                  <c:v>Metropolitana</c:v>
                </c:pt>
                <c:pt idx="1">
                  <c:v>Sur</c:v>
                </c:pt>
                <c:pt idx="2">
                  <c:v>Este</c:v>
                </c:pt>
                <c:pt idx="3">
                  <c:v>Norte</c:v>
                </c:pt>
                <c:pt idx="4">
                  <c:v>Nordeste</c:v>
                </c:pt>
              </c:strCache>
            </c:strRef>
          </c:cat>
          <c:val>
            <c:numRef>
              <c:f>'3er Trimestre 2022'!$C$228:$C$232</c:f>
              <c:numCache>
                <c:formatCode>General</c:formatCode>
                <c:ptCount val="5"/>
                <c:pt idx="0">
                  <c:v>278</c:v>
                </c:pt>
                <c:pt idx="1">
                  <c:v>90</c:v>
                </c:pt>
                <c:pt idx="2">
                  <c:v>47</c:v>
                </c:pt>
                <c:pt idx="3">
                  <c:v>179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25C-4880-A8AE-7522EFE7E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4188832"/>
        <c:axId val="17841899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2022'!$B$228:$B$232</c15:sqref>
                        </c15:formulaRef>
                      </c:ext>
                    </c:extLst>
                    <c:strCache>
                      <c:ptCount val="5"/>
                      <c:pt idx="0">
                        <c:v>Metropolitana</c:v>
                      </c:pt>
                      <c:pt idx="1">
                        <c:v>Sur</c:v>
                      </c:pt>
                      <c:pt idx="2">
                        <c:v>Este</c:v>
                      </c:pt>
                      <c:pt idx="3">
                        <c:v>Norte</c:v>
                      </c:pt>
                      <c:pt idx="4">
                        <c:v>Nordeste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2022'!$D$228:$D$232</c15:sqref>
                        </c15:formulaRef>
                      </c:ext>
                    </c:extLst>
                    <c:numCache>
                      <c:formatCode>0%</c:formatCode>
                      <c:ptCount val="5"/>
                      <c:pt idx="0">
                        <c:v>0.46179401993355484</c:v>
                      </c:pt>
                      <c:pt idx="1">
                        <c:v>0.14950166112956811</c:v>
                      </c:pt>
                      <c:pt idx="2">
                        <c:v>7.8073089700996676E-2</c:v>
                      </c:pt>
                      <c:pt idx="3">
                        <c:v>0.29734219269102991</c:v>
                      </c:pt>
                      <c:pt idx="4">
                        <c:v>1.3289036544850499E-2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E25C-4880-A8AE-7522EFE7E352}"/>
                  </c:ext>
                </c:extLst>
              </c15:ser>
            </c15:filteredBarSeries>
          </c:ext>
        </c:extLst>
      </c:barChart>
      <c:catAx>
        <c:axId val="178418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89920"/>
        <c:crosses val="autoZero"/>
        <c:auto val="1"/>
        <c:lblAlgn val="ctr"/>
        <c:lblOffset val="100"/>
        <c:noMultiLvlLbl val="0"/>
      </c:catAx>
      <c:valAx>
        <c:axId val="1784189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88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Departamento de Posgrado</a:t>
            </a: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Docentes Becados vs Meta del año </a:t>
            </a:r>
            <a:endParaRPr lang="es-DO" sz="1000" b="1">
              <a:solidFill>
                <a:sysClr val="windowText" lastClr="000000"/>
              </a:solidFill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2414090588201577"/>
          <c:y val="5.698005698005698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10374567692416863"/>
          <c:y val="0.29777082488984646"/>
          <c:w val="0.82977230928154055"/>
          <c:h val="0.48222245027190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'3er Trimestre 2022'!$B$116</c:f>
              <c:strCache>
                <c:ptCount val="1"/>
                <c:pt idx="0">
                  <c:v>Docentes Beneficiados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2022'!$A$117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'3er Trimestre 2022'!$B$117</c:f>
              <c:numCache>
                <c:formatCode>_-* #,##0_-;\-* #,##0_-;_-* "-"??_-;_-@_-</c:formatCode>
                <c:ptCount val="1"/>
                <c:pt idx="0">
                  <c:v>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BB44-4BE5-8C87-07D240C2B132}"/>
            </c:ext>
          </c:extLst>
        </c:ser>
        <c:ser>
          <c:idx val="1"/>
          <c:order val="1"/>
          <c:tx>
            <c:strRef>
              <c:f>'3er Trimestre 2022'!$C$116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2022'!$A$117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'3er Trimestre 2022'!$C$117</c:f>
              <c:numCache>
                <c:formatCode>_-* #,##0_-;\-* #,##0_-;_-* "-"??_-;_-@_-</c:formatCode>
                <c:ptCount val="1"/>
                <c:pt idx="0">
                  <c:v>753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BB44-4BE5-8C87-07D240C2B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84186112"/>
        <c:axId val="1784200256"/>
      </c:barChart>
      <c:catAx>
        <c:axId val="1784186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84200256"/>
        <c:crosses val="autoZero"/>
        <c:auto val="1"/>
        <c:lblAlgn val="ctr"/>
        <c:lblOffset val="100"/>
        <c:noMultiLvlLbl val="0"/>
      </c:catAx>
      <c:valAx>
        <c:axId val="1784200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86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Programas de Formación y Desarrollo Profesional  % Becas otorgadas por Tipo de Programa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endParaRPr lang="es-DO" sz="10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1605226188486574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3.6036025810874422E-2"/>
          <c:y val="0.19029666349097984"/>
          <c:w val="0.96396397418912561"/>
          <c:h val="0.43328728708766717"/>
        </c:manualLayout>
      </c:layout>
      <c:pie3DChart>
        <c:varyColors val="1"/>
        <c:ser>
          <c:idx val="1"/>
          <c:order val="1"/>
          <c:dPt>
            <c:idx val="0"/>
            <c:bubble3D val="0"/>
            <c:spPr>
              <a:solidFill>
                <a:srgbClr val="00B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4C3-4BFF-B26A-79F046673965}"/>
              </c:ext>
            </c:extLst>
          </c:dPt>
          <c:dPt>
            <c:idx val="1"/>
            <c:bubble3D val="0"/>
            <c:explosion val="119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976-4CE4-AE46-613085D7BD9D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4C3-4BFF-B26A-79F046673965}"/>
              </c:ext>
            </c:extLst>
          </c:dPt>
          <c:dPt>
            <c:idx val="3"/>
            <c:bubble3D val="0"/>
            <c:explosion val="35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B976-4CE4-AE46-613085D7BD9D}"/>
              </c:ext>
            </c:extLst>
          </c:dPt>
          <c:dLbls>
            <c:dLbl>
              <c:idx val="0"/>
              <c:layout>
                <c:manualLayout>
                  <c:x val="2.1866064590745599E-2"/>
                  <c:y val="6.241352682460674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4C3-4BFF-B26A-79F04667396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9570399497652127E-2"/>
                  <c:y val="3.998599689515357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4C3-4BFF-B26A-79F04667396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4.2446324055806471E-2"/>
                  <c:y val="-7.11618282931132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B976-4CE4-AE46-613085D7BD9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multiLvlStrRef>
              <c:f>'3er Trimestre 2022'!$B$156:$C$159</c:f>
              <c:multiLvlStrCache>
                <c:ptCount val="4"/>
                <c:lvl>
                  <c:pt idx="0">
                    <c:v>Licenciaturas</c:v>
                  </c:pt>
                  <c:pt idx="1">
                    <c:v>Diplomados, Talleres, Congresos, Cursos y Seminarios.</c:v>
                  </c:pt>
                  <c:pt idx="2">
                    <c:v>Formación Situada Centrada en el Aprendizaje (FSCA</c:v>
                  </c:pt>
                  <c:pt idx="3">
                    <c:v>Especialidades, maestrías y doctorados</c:v>
                  </c:pt>
                </c:lvl>
                <c:lvl>
                  <c:pt idx="0">
                    <c:v>Formación Inicial</c:v>
                  </c:pt>
                  <c:pt idx="1">
                    <c:v>Formación Continua</c:v>
                  </c:pt>
                  <c:pt idx="3">
                    <c:v>Posgrado</c:v>
                  </c:pt>
                </c:lvl>
              </c:multiLvlStrCache>
            </c:multiLvlStrRef>
          </c:cat>
          <c:val>
            <c:numRef>
              <c:f>'3er Trimestre 2022'!$E$156:$E$159</c:f>
              <c:numCache>
                <c:formatCode>0.0%</c:formatCode>
                <c:ptCount val="4"/>
                <c:pt idx="0">
                  <c:v>3.076206012584479E-2</c:v>
                </c:pt>
                <c:pt idx="1">
                  <c:v>0.89909112095082733</c:v>
                </c:pt>
                <c:pt idx="2">
                  <c:v>0</c:v>
                </c:pt>
                <c:pt idx="3">
                  <c:v>7.01468189233279E-2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976-4CE4-AE46-613085D7B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explosion val="37"/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1-B976-4CE4-AE46-613085D7BD9D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3-B976-4CE4-AE46-613085D7BD9D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5-B976-4CE4-AE46-613085D7BD9D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7-B976-4CE4-AE46-613085D7BD9D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multiLvl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2022'!$B$156:$C$159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Licenciaturas</c:v>
                        </c:pt>
                        <c:pt idx="1">
                          <c:v>Diplomados, Talleres, Congresos, Cursos y Seminarios.</c:v>
                        </c:pt>
                        <c:pt idx="2">
                          <c:v>Formación Situada Centrada en el Aprendizaje (FSCA</c:v>
                        </c:pt>
                        <c:pt idx="3">
                          <c:v>Especialidades, maestrías y doctorados</c:v>
                        </c:pt>
                      </c:lvl>
                      <c:lvl>
                        <c:pt idx="0">
                          <c:v>Formación Inicial</c:v>
                        </c:pt>
                        <c:pt idx="1">
                          <c:v>Formación Continua</c:v>
                        </c:pt>
                        <c:pt idx="3">
                          <c:v>Posgrado</c:v>
                        </c:pt>
                      </c:lvl>
                    </c:multiLvlStrCache>
                  </c:multiLvl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2022'!$D$156:$D$159</c15:sqref>
                        </c15:formulaRef>
                      </c:ext>
                    </c:extLst>
                    <c:numCache>
                      <c:formatCode>#,##0</c:formatCode>
                      <c:ptCount val="4"/>
                      <c:pt idx="0" formatCode="General">
                        <c:v>264</c:v>
                      </c:pt>
                      <c:pt idx="1">
                        <c:v>7716</c:v>
                      </c:pt>
                      <c:pt idx="2" formatCode="General">
                        <c:v>0</c:v>
                      </c:pt>
                      <c:pt idx="3" formatCode="General">
                        <c:v>602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8-B976-4CE4-AE46-613085D7BD9D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1553654946824161E-2"/>
          <c:y val="0.61467152748109322"/>
          <c:w val="0.94037768592532145"/>
          <c:h val="0.385328472518906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Formación Continua- Apertura</a:t>
            </a:r>
            <a:r>
              <a:rPr lang="en-US" sz="1000" b="1" baseline="0">
                <a:solidFill>
                  <a:sysClr val="windowText" lastClr="000000"/>
                </a:solidFill>
              </a:rPr>
              <a:t> Programas</a:t>
            </a: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Becas otorgadas</a:t>
            </a:r>
            <a:r>
              <a:rPr lang="en-US" sz="1000" b="1" baseline="0">
                <a:solidFill>
                  <a:sysClr val="windowText" lastClr="000000"/>
                </a:solidFill>
              </a:rPr>
              <a:t> por modalidad</a:t>
            </a: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5846659167604049"/>
          <c:y val="1.843317972350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24077882644061455"/>
          <c:y val="0.32406142145617622"/>
          <c:w val="0.73687481139758315"/>
          <c:h val="0.432277264554529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'3er Trimestre 2022'!$C$54</c:f>
              <c:strCache>
                <c:ptCount val="1"/>
                <c:pt idx="0">
                  <c:v>Docentes Beneficiados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explosion val="21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AA24-4DF1-B3E6-84652ED4F022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A24-4DF1-B3E6-84652ED4F022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A24-4DF1-B3E6-84652ED4F022}"/>
              </c:ext>
            </c:extLst>
          </c:dPt>
          <c:dLbls>
            <c:dLbl>
              <c:idx val="0"/>
              <c:layout>
                <c:manualLayout>
                  <c:x val="0"/>
                  <c:y val="2.4691358024691357E-2"/>
                </c:manualLayout>
              </c:layout>
              <c:tx>
                <c:rich>
                  <a:bodyPr/>
                  <a:lstStyle/>
                  <a:p>
                    <a:fld id="{BC0A5E00-A869-4050-B41C-B9E05A363B24}" type="VALUE">
                      <a:rPr lang="en-US"/>
                      <a:pPr/>
                      <a:t>[VALOR]</a:t>
                    </a:fld>
                    <a:endParaRPr lang="es-DO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AA24-4DF1-B3E6-84652ED4F022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4.3578338808974056E-3"/>
                  <c:y val="1.523359580052484E-2"/>
                </c:manualLayout>
              </c:layout>
              <c:spPr>
                <a:solidFill>
                  <a:srgbClr val="FFC0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A24-4DF1-B3E6-84652ED4F022}"/>
                </c:ext>
                <c:ext xmlns:c15="http://schemas.microsoft.com/office/drawing/2012/chart" uri="{CE6537A1-D6FC-4f65-9D91-7224C49458BB}">
                  <c15:layout>
                    <c:manualLayout>
                      <c:w val="9.0492795937536938E-2"/>
                      <c:h val="4.5968309516865945E-2"/>
                    </c:manualLayout>
                  </c15:layout>
                </c:ext>
              </c:extLst>
            </c:dLbl>
            <c:dLbl>
              <c:idx val="2"/>
              <c:layout>
                <c:manualLayout>
                  <c:x val="-1.7727527463018257E-4"/>
                  <c:y val="7.422436084378332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AE9D3F9-FDE4-4B5F-856F-C43ABD9F0075}" type="VALU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b="1">
                          <a:solidFill>
                            <a:sysClr val="windowText" lastClr="000000"/>
                          </a:solidFill>
                        </a:defRPr>
                      </a:pPr>
                      <a:t>[VALOR]</a:t>
                    </a:fld>
                    <a:endParaRPr lang="es-DO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A24-4DF1-B3E6-84652ED4F022}"/>
                </c:ext>
                <c:ext xmlns:c15="http://schemas.microsoft.com/office/drawing/2012/chart" uri="{CE6537A1-D6FC-4f65-9D91-7224C49458BB}">
                  <c15:layout>
                    <c:manualLayout>
                      <c:w val="0.134247619047619"/>
                      <c:h val="0.15351790703581408"/>
                    </c:manualLayout>
                  </c15:layout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2022'!$B$55:$B$57</c:f>
              <c:strCache>
                <c:ptCount val="3"/>
                <c:pt idx="0">
                  <c:v>Diplomados</c:v>
                </c:pt>
                <c:pt idx="1">
                  <c:v>FSCA</c:v>
                </c:pt>
                <c:pt idx="2">
                  <c:v>Talleres, congresos, cursos y seminarios</c:v>
                </c:pt>
              </c:strCache>
            </c:strRef>
          </c:cat>
          <c:val>
            <c:numRef>
              <c:f>'3er Trimestre 2022'!$C$55:$C$57</c:f>
              <c:numCache>
                <c:formatCode>General</c:formatCode>
                <c:ptCount val="3"/>
                <c:pt idx="0" formatCode="_-* #,##0_-;\-* #,##0_-;_-* &quot;-&quot;??_-;_-@_-">
                  <c:v>3771</c:v>
                </c:pt>
                <c:pt idx="1">
                  <c:v>0</c:v>
                </c:pt>
                <c:pt idx="2" formatCode="_-* #,##0_-;\-* #,##0_-;_-* &quot;-&quot;??_-;_-@_-">
                  <c:v>3945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24-4DF1-B3E6-84652ED4F0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53984992"/>
        <c:axId val="1453982816"/>
      </c:barChart>
      <c:catAx>
        <c:axId val="14539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82816"/>
        <c:crosses val="autoZero"/>
        <c:auto val="1"/>
        <c:lblAlgn val="ctr"/>
        <c:lblOffset val="100"/>
        <c:noMultiLvlLbl val="0"/>
      </c:catAx>
      <c:valAx>
        <c:axId val="145398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84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Programas de Formación y Desarrollo Profesional 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% Docentes Becados que concluyeron la formación, por Tipo de Programa</a:t>
            </a: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605226188486574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3333329550023534"/>
          <c:y val="0.27810719362203701"/>
          <c:w val="0.76216222964822877"/>
          <c:h val="0.32803976426023668"/>
        </c:manualLayout>
      </c:layout>
      <c:bar3DChart>
        <c:barDir val="col"/>
        <c:grouping val="clustered"/>
        <c:varyColors val="0"/>
        <c:ser>
          <c:idx val="1"/>
          <c:order val="1"/>
          <c:spPr>
            <a:solidFill>
              <a:srgbClr val="00B050"/>
            </a:solidFill>
            <a:ln w="25400">
              <a:solidFill>
                <a:schemeClr val="lt1"/>
              </a:solidFill>
            </a:ln>
            <a:effectLst/>
            <a:sp3d contourW="25400">
              <a:contourClr>
                <a:schemeClr val="lt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EC40-452F-BBF3-3D0F0A129A70}"/>
              </c:ext>
            </c:extLst>
          </c:dPt>
          <c:dPt>
            <c:idx val="1"/>
            <c:invertIfNegative val="0"/>
            <c:bubble3D val="0"/>
            <c:explosion val="54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C40-452F-BBF3-3D0F0A129A70}"/>
              </c:ext>
            </c:extLst>
          </c:dPt>
          <c:dPt>
            <c:idx val="2"/>
            <c:invertIfNegative val="0"/>
            <c:bubble3D val="0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C40-452F-BBF3-3D0F0A129A70}"/>
              </c:ext>
            </c:extLst>
          </c:dPt>
          <c:dLbls>
            <c:dLbl>
              <c:idx val="0"/>
              <c:layout>
                <c:manualLayout>
                  <c:x val="-4.5286218263114632E-4"/>
                  <c:y val="-3.701921875150230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EC40-452F-BBF3-3D0F0A129A70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8828820648699474E-2"/>
                  <c:y val="-3.90720390720390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EC40-452F-BBF3-3D0F0A129A70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7.6064105536183438E-2"/>
                  <c:y val="-1.07686539182601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EC40-452F-BBF3-3D0F0A129A7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'3er Trimestre 2022'!$B$169:$C$171</c15:sqref>
                  </c15:fullRef>
                  <c15:levelRef>
                    <c15:sqref>'3er Trimestre 2022'!$B$169:$B$171</c15:sqref>
                  </c15:levelRef>
                </c:ext>
              </c:extLst>
              <c:f>'3er Trimestre 2022'!$B$169:$B$171</c:f>
              <c:strCache>
                <c:ptCount val="3"/>
                <c:pt idx="0">
                  <c:v>Formación Inicial</c:v>
                </c:pt>
                <c:pt idx="1">
                  <c:v>Formación Continua</c:v>
                </c:pt>
                <c:pt idx="2">
                  <c:v>Posgrado</c:v>
                </c:pt>
              </c:strCache>
            </c:strRef>
          </c:cat>
          <c:val>
            <c:numRef>
              <c:f>'3er Trimestre 2022'!$E$169:$E$171</c:f>
              <c:numCache>
                <c:formatCode>0.0%</c:formatCode>
                <c:ptCount val="3"/>
                <c:pt idx="0" formatCode="0.00%">
                  <c:v>9.7306155894704496E-3</c:v>
                </c:pt>
                <c:pt idx="1">
                  <c:v>0.95360032776810411</c:v>
                </c:pt>
                <c:pt idx="2">
                  <c:v>3.6669056642425486E-2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C40-452F-BBF3-3D0F0A129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784199168"/>
        <c:axId val="178419971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rgbClr val="00B0F0"/>
                  </a:solidFill>
                  <a:ln w="25400">
                    <a:solidFill>
                      <a:schemeClr val="lt1"/>
                    </a:solidFill>
                  </a:ln>
                  <a:effectLst/>
                  <a:sp3d contourW="25400">
                    <a:contourClr>
                      <a:schemeClr val="lt1"/>
                    </a:contourClr>
                  </a:sp3d>
                </c:spPr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2">
                        <a:lumMod val="75000"/>
                      </a:schemeClr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1-EC40-452F-BBF3-3D0F0A129A70}"/>
                    </c:ext>
                  </c:extLst>
                </c:dPt>
                <c:dPt>
                  <c:idx val="1"/>
                  <c:invertIfNegative val="0"/>
                  <c:bubble3D val="0"/>
                  <c:spPr>
                    <a:solidFill>
                      <a:srgbClr val="00B0F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3-EC40-452F-BBF3-3D0F0A129A70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rgbClr val="00B05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5-EC40-452F-BBF3-3D0F0A129A7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3.0629203198069603E-2"/>
                        <c:y val="2.595523518884176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1-EC40-452F-BBF3-3D0F0A129A70}"/>
                      </c:ext>
                      <c:ext uri="{CE6537A1-D6FC-4f65-9D91-7224C49458BB}"/>
                    </c:extLst>
                  </c:dLbl>
                  <c:dLbl>
                    <c:idx val="2"/>
                    <c:layout>
                      <c:manualLayout>
                        <c:x val="-2.0619984217923183E-3"/>
                        <c:y val="3.381160292609577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5-EC40-452F-BBF3-3D0F0A129A70}"/>
                      </c:ext>
                      <c:ext uri="{CE6537A1-D6FC-4f65-9D91-7224C49458BB}"/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>
                      <c:ext uri="{02D57815-91ED-43cb-92C2-25804820EDAC}">
                        <c15:fullRef>
                          <c15:sqref>'3er Trimestre 2022'!$B$169:$C$171</c15:sqref>
                        </c15:fullRef>
                        <c15:levelRef>
                          <c15:sqref>'3er Trimestre 2022'!$B$169:$B$171</c15:sqref>
                        </c15:levelRef>
                        <c15:formulaRef>
                          <c15:sqref>'3er Trimestre 2022'!$B$169:$B$171</c15:sqref>
                        </c15:formulaRef>
                      </c:ext>
                    </c:extLst>
                    <c:strCache>
                      <c:ptCount val="3"/>
                      <c:pt idx="0">
                        <c:v>Formación Inicial</c:v>
                      </c:pt>
                      <c:pt idx="1">
                        <c:v>Formación Continua</c:v>
                      </c:pt>
                      <c:pt idx="2">
                        <c:v>Posgrado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2022'!$D$169:$D$171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 formatCode="General">
                        <c:v>95</c:v>
                      </c:pt>
                      <c:pt idx="1">
                        <c:v>9310</c:v>
                      </c:pt>
                      <c:pt idx="2" formatCode="General">
                        <c:v>358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EC40-452F-BBF3-3D0F0A129A70}"/>
                  </c:ext>
                </c:extLst>
              </c15:ser>
            </c15:filteredBarSeries>
          </c:ext>
        </c:extLst>
      </c:bar3DChart>
      <c:catAx>
        <c:axId val="1784199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99712"/>
        <c:crosses val="autoZero"/>
        <c:auto val="1"/>
        <c:lblAlgn val="ctr"/>
        <c:lblOffset val="100"/>
        <c:noMultiLvlLbl val="0"/>
      </c:catAx>
      <c:valAx>
        <c:axId val="178419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99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Departamento de Formación Inicial - </a:t>
            </a: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% Distribución de bachilleres becados en licenciaturas</a:t>
            </a:r>
            <a:r>
              <a:rPr lang="es-DO" sz="1000" b="1" i="0" baseline="0">
                <a:effectLst/>
              </a:rPr>
              <a:t> por</a:t>
            </a:r>
            <a:r>
              <a:rPr lang="en-US" sz="1000" b="1" i="0" baseline="0">
                <a:effectLst/>
              </a:rPr>
              <a:t> área formativa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9684062098620655"/>
          <c:y val="1.90930513247887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30274501591556374"/>
          <c:y val="0.29780858178011732"/>
          <c:w val="0.64839867091081704"/>
          <c:h val="0.49317474940190648"/>
        </c:manualLayout>
      </c:layout>
      <c:barChart>
        <c:barDir val="bar"/>
        <c:grouping val="clustered"/>
        <c:varyColors val="0"/>
        <c:ser>
          <c:idx val="1"/>
          <c:order val="1"/>
          <c:tx>
            <c:strRef>
              <c:f>'3er Trimestre 2022'!$D$23</c:f>
              <c:strCache>
                <c:ptCount val="1"/>
                <c:pt idx="0">
                  <c:v>%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.43641835966892401"/>
                  <c:y val="1.6842101540632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FB5-46CF-A615-8F049FD4F3AD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748031496062979E-2"/>
                  <c:y val="5.61403384687734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4FB5-46CF-A615-8F049FD4F3AD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3397833249567079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FB5-46CF-A615-8F049FD4F3AD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'3er Trimestre 2022'!$B$24:$B$32</c:f>
              <c:strCache>
                <c:ptCount val="9"/>
                <c:pt idx="0">
                  <c:v>Matemática</c:v>
                </c:pt>
                <c:pt idx="1">
                  <c:v>Inglés</c:v>
                </c:pt>
                <c:pt idx="2">
                  <c:v>Educación Física</c:v>
                </c:pt>
                <c:pt idx="3">
                  <c:v>Fisica</c:v>
                </c:pt>
                <c:pt idx="4">
                  <c:v>Química</c:v>
                </c:pt>
                <c:pt idx="5">
                  <c:v>Lengua y Literatura</c:v>
                </c:pt>
                <c:pt idx="6">
                  <c:v>Ciencias Sociales</c:v>
                </c:pt>
                <c:pt idx="7">
                  <c:v>Educación Primaria Primer Ciclo</c:v>
                </c:pt>
                <c:pt idx="8">
                  <c:v>Biologia</c:v>
                </c:pt>
              </c:strCache>
            </c:strRef>
          </c:cat>
          <c:val>
            <c:numRef>
              <c:f>'3er Trimestre 2022'!$D$24:$D$32</c:f>
              <c:numCache>
                <c:formatCode>0.00%</c:formatCode>
                <c:ptCount val="9"/>
                <c:pt idx="0">
                  <c:v>0.43939393939393939</c:v>
                </c:pt>
                <c:pt idx="1">
                  <c:v>0.11742424242424243</c:v>
                </c:pt>
                <c:pt idx="2">
                  <c:v>2.6515151515151516E-2</c:v>
                </c:pt>
                <c:pt idx="3">
                  <c:v>3.787878787878788E-2</c:v>
                </c:pt>
                <c:pt idx="4">
                  <c:v>5.6818181818181816E-2</c:v>
                </c:pt>
                <c:pt idx="5">
                  <c:v>4.5454545454545456E-2</c:v>
                </c:pt>
                <c:pt idx="6">
                  <c:v>4.5454545454545456E-2</c:v>
                </c:pt>
                <c:pt idx="7">
                  <c:v>4.1666666666666664E-2</c:v>
                </c:pt>
                <c:pt idx="8">
                  <c:v>0.18939393939393939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FB5-46CF-A615-8F049FD4F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84185024"/>
        <c:axId val="17841872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2022'!$C$23</c15:sqref>
                        </c15:formulaRef>
                      </c:ext>
                    </c:extLst>
                    <c:strCache>
                      <c:ptCount val="1"/>
                      <c:pt idx="0">
                        <c:v>Docentes Beneficiados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2022'!$B$24:$B$32</c15:sqref>
                        </c15:formulaRef>
                      </c:ext>
                    </c:extLst>
                    <c:strCache>
                      <c:ptCount val="9"/>
                      <c:pt idx="0">
                        <c:v>Matemática</c:v>
                      </c:pt>
                      <c:pt idx="1">
                        <c:v>Inglés</c:v>
                      </c:pt>
                      <c:pt idx="2">
                        <c:v>Educación Física</c:v>
                      </c:pt>
                      <c:pt idx="3">
                        <c:v>Fisica</c:v>
                      </c:pt>
                      <c:pt idx="4">
                        <c:v>Química</c:v>
                      </c:pt>
                      <c:pt idx="5">
                        <c:v>Lengua y Literatura</c:v>
                      </c:pt>
                      <c:pt idx="6">
                        <c:v>Ciencias Sociales</c:v>
                      </c:pt>
                      <c:pt idx="7">
                        <c:v>Educación Primaria Primer Ciclo</c:v>
                      </c:pt>
                      <c:pt idx="8">
                        <c:v>Biologia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2022'!$C$24:$C$32</c15:sqref>
                        </c15:formulaRef>
                      </c:ext>
                    </c:extLst>
                    <c:numCache>
                      <c:formatCode>General</c:formatCode>
                      <c:ptCount val="9"/>
                      <c:pt idx="0">
                        <c:v>116</c:v>
                      </c:pt>
                      <c:pt idx="1">
                        <c:v>31</c:v>
                      </c:pt>
                      <c:pt idx="2">
                        <c:v>7</c:v>
                      </c:pt>
                      <c:pt idx="3">
                        <c:v>10</c:v>
                      </c:pt>
                      <c:pt idx="4">
                        <c:v>15</c:v>
                      </c:pt>
                      <c:pt idx="5">
                        <c:v>12</c:v>
                      </c:pt>
                      <c:pt idx="6">
                        <c:v>12</c:v>
                      </c:pt>
                      <c:pt idx="7">
                        <c:v>11</c:v>
                      </c:pt>
                      <c:pt idx="8">
                        <c:v>50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4FB5-46CF-A615-8F049FD4F3AD}"/>
                  </c:ext>
                </c:extLst>
              </c15:ser>
            </c15:filteredBarSeries>
          </c:ext>
        </c:extLst>
      </c:barChart>
      <c:catAx>
        <c:axId val="17841850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87200"/>
        <c:crosses val="autoZero"/>
        <c:auto val="1"/>
        <c:lblAlgn val="ctr"/>
        <c:lblOffset val="100"/>
        <c:noMultiLvlLbl val="0"/>
      </c:catAx>
      <c:valAx>
        <c:axId val="178418720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1784185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1413497514938289"/>
          <c:y val="0.81569285591125928"/>
          <c:w val="7.8113028424638409E-2"/>
          <c:h val="8.21173630668429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Formación Continua- Diplomados 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% Becas otorgadas en diplomados según área formativa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endParaRPr lang="es-DO" sz="10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12772475516094395"/>
          <c:y val="2.66791585958756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41223320881382264"/>
          <c:y val="0.21212414881561018"/>
          <c:w val="0.52095033149006709"/>
          <c:h val="0.73144482032897107"/>
        </c:manualLayout>
      </c:layout>
      <c:bar3DChart>
        <c:barDir val="bar"/>
        <c:grouping val="clustered"/>
        <c:varyColors val="0"/>
        <c:ser>
          <c:idx val="1"/>
          <c:order val="1"/>
          <c:tx>
            <c:strRef>
              <c:f>'3er Trimestre 2022'!$D$69</c:f>
              <c:strCache>
                <c:ptCount val="1"/>
                <c:pt idx="0">
                  <c:v>%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4981268990159185E-2"/>
                  <c:y val="4.18628783069186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5100-43CF-9B50-774CD392632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1.4981268990159252E-2"/>
                  <c:y val="-4.18628783069201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5100-43CF-9B50-774CD3926327}"/>
                </c:ex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2.9962537980318504E-2"/>
                  <c:y val="-8.37257566138403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1DC1-42EC-A231-4A311ABD0FEB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'3er Trimestre 2022'!$B$70:$B$79</c:f>
              <c:strCache>
                <c:ptCount val="10"/>
                <c:pt idx="0">
                  <c:v>Matemática</c:v>
                </c:pt>
                <c:pt idx="1">
                  <c:v>TIC´Informática</c:v>
                </c:pt>
                <c:pt idx="2">
                  <c:v>Innovación Educativa</c:v>
                </c:pt>
                <c:pt idx="3">
                  <c:v>Lengua Española</c:v>
                </c:pt>
                <c:pt idx="4">
                  <c:v>Educación Inclusiva </c:v>
                </c:pt>
                <c:pt idx="5">
                  <c:v>Evaluación por Competencias y Liderazgo</c:v>
                </c:pt>
                <c:pt idx="6">
                  <c:v>Intervención Psicopedagógica</c:v>
                </c:pt>
                <c:pt idx="7">
                  <c:v>Neurociencia Cognitiva y Pedagógica</c:v>
                </c:pt>
                <c:pt idx="8">
                  <c:v>Neurociencia Cognitiva aplicada a la Educación</c:v>
                </c:pt>
                <c:pt idx="9">
                  <c:v>Atención Integral a la Pimera Infancia</c:v>
                </c:pt>
              </c:strCache>
            </c:strRef>
          </c:cat>
          <c:val>
            <c:numRef>
              <c:f>'3er Trimestre 2022'!$D$70:$D$79</c:f>
              <c:numCache>
                <c:formatCode>0.00%</c:formatCode>
                <c:ptCount val="10"/>
                <c:pt idx="0">
                  <c:v>2.1214531954388757E-2</c:v>
                </c:pt>
                <c:pt idx="1">
                  <c:v>0.26252983293556087</c:v>
                </c:pt>
                <c:pt idx="2">
                  <c:v>4.77326968973747E-2</c:v>
                </c:pt>
                <c:pt idx="3">
                  <c:v>7.6902678334659247E-2</c:v>
                </c:pt>
                <c:pt idx="4">
                  <c:v>3.1821797931583136E-2</c:v>
                </c:pt>
                <c:pt idx="5">
                  <c:v>0.11561919915141872</c:v>
                </c:pt>
                <c:pt idx="6">
                  <c:v>0.11933174224343675</c:v>
                </c:pt>
                <c:pt idx="7">
                  <c:v>3.1821797931583136E-2</c:v>
                </c:pt>
                <c:pt idx="8">
                  <c:v>0.12330946698488465</c:v>
                </c:pt>
                <c:pt idx="9">
                  <c:v>0.11667992574913816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100-43CF-9B50-774CD3926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84190464"/>
        <c:axId val="1784189376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2022'!$C$69</c15:sqref>
                        </c15:formulaRef>
                      </c:ext>
                    </c:extLst>
                    <c:strCache>
                      <c:ptCount val="1"/>
                      <c:pt idx="0">
                        <c:v>Docentes Beneficiados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2022'!$B$70:$B$79</c15:sqref>
                        </c15:formulaRef>
                      </c:ext>
                    </c:extLst>
                    <c:strCache>
                      <c:ptCount val="10"/>
                      <c:pt idx="0">
                        <c:v>Matemática</c:v>
                      </c:pt>
                      <c:pt idx="1">
                        <c:v>TIC´Informática</c:v>
                      </c:pt>
                      <c:pt idx="2">
                        <c:v>Innovación Educativa</c:v>
                      </c:pt>
                      <c:pt idx="3">
                        <c:v>Lengua Española</c:v>
                      </c:pt>
                      <c:pt idx="4">
                        <c:v>Educación Inclusiva </c:v>
                      </c:pt>
                      <c:pt idx="5">
                        <c:v>Evaluación por Competencias y Liderazgo</c:v>
                      </c:pt>
                      <c:pt idx="6">
                        <c:v>Intervención Psicopedagógica</c:v>
                      </c:pt>
                      <c:pt idx="7">
                        <c:v>Neurociencia Cognitiva y Pedagógica</c:v>
                      </c:pt>
                      <c:pt idx="8">
                        <c:v>Neurociencia Cognitiva aplicada a la Educación</c:v>
                      </c:pt>
                      <c:pt idx="9">
                        <c:v>Atención Integral a la Pimera Infancia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2022'!$C$70:$C$79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10"/>
                      <c:pt idx="0">
                        <c:v>80</c:v>
                      </c:pt>
                      <c:pt idx="1">
                        <c:v>990</c:v>
                      </c:pt>
                      <c:pt idx="2">
                        <c:v>180</c:v>
                      </c:pt>
                      <c:pt idx="3">
                        <c:v>290</c:v>
                      </c:pt>
                      <c:pt idx="4">
                        <c:v>120</c:v>
                      </c:pt>
                      <c:pt idx="5">
                        <c:v>436</c:v>
                      </c:pt>
                      <c:pt idx="6">
                        <c:v>450</c:v>
                      </c:pt>
                      <c:pt idx="7">
                        <c:v>120</c:v>
                      </c:pt>
                      <c:pt idx="8">
                        <c:v>465</c:v>
                      </c:pt>
                      <c:pt idx="9">
                        <c:v>440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100-43CF-9B50-774CD3926327}"/>
                  </c:ext>
                </c:extLst>
              </c15:ser>
            </c15:filteredBarSeries>
          </c:ext>
        </c:extLst>
      </c:bar3DChart>
      <c:valAx>
        <c:axId val="1784189376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1784190464"/>
        <c:crosses val="autoZero"/>
        <c:crossBetween val="between"/>
      </c:valAx>
      <c:catAx>
        <c:axId val="17841904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89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Formación Continua-  Talleres, Congresos, Cursos y Seminarios 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Becas otorgadas según área formativa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endParaRPr lang="es-DO" sz="10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13179800884779594"/>
          <c:y val="1.66917337579993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38227059015996984"/>
          <c:y val="0.30155773211275422"/>
          <c:w val="0.61128452439380032"/>
          <c:h val="0.69844226788724584"/>
        </c:manualLayout>
      </c:layout>
      <c:bar3DChart>
        <c:barDir val="bar"/>
        <c:grouping val="clustered"/>
        <c:varyColors val="0"/>
        <c:ser>
          <c:idx val="1"/>
          <c:order val="1"/>
          <c:tx>
            <c:strRef>
              <c:f>'3er Trimestre 2022'!$D$89</c:f>
              <c:strCache>
                <c:ptCount val="1"/>
                <c:pt idx="0">
                  <c:v>%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-4.0600615979913077E-3"/>
                  <c:y val="-5.5517145722638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B2D-4B1C-ACD0-973CDAB83627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6251413695239317E-3"/>
                  <c:y val="-1.5108941076688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9B2D-4B1C-ACD0-973CDAB8362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'3er Trimestre 2022'!$B$90:$B$96</c:f>
              <c:strCache>
                <c:ptCount val="7"/>
                <c:pt idx="0">
                  <c:v>Matemática Educativa</c:v>
                </c:pt>
                <c:pt idx="1">
                  <c:v>Innovación Educativa</c:v>
                </c:pt>
                <c:pt idx="2">
                  <c:v>Legislación Educativa</c:v>
                </c:pt>
                <c:pt idx="3">
                  <c:v>Inglés </c:v>
                </c:pt>
                <c:pt idx="4">
                  <c:v>Evaluación por Competencias y Liderazgo</c:v>
                </c:pt>
                <c:pt idx="5">
                  <c:v>Neurodidáctica creando Escuelas del Futuro</c:v>
                </c:pt>
                <c:pt idx="6">
                  <c:v>Rol del Orientador y Psicólogo</c:v>
                </c:pt>
              </c:strCache>
            </c:strRef>
          </c:cat>
          <c:val>
            <c:numRef>
              <c:f>'3er Trimestre 2022'!$D$90:$D$96</c:f>
              <c:numCache>
                <c:formatCode>0.00%</c:formatCode>
                <c:ptCount val="7"/>
                <c:pt idx="0">
                  <c:v>7.6045627376425853E-2</c:v>
                </c:pt>
                <c:pt idx="1">
                  <c:v>2.5348542458808618E-2</c:v>
                </c:pt>
                <c:pt idx="2">
                  <c:v>0.10139416983523447</c:v>
                </c:pt>
                <c:pt idx="3">
                  <c:v>0.25348542458808621</c:v>
                </c:pt>
                <c:pt idx="4">
                  <c:v>0.10773130544993663</c:v>
                </c:pt>
                <c:pt idx="5">
                  <c:v>0.18250950570342206</c:v>
                </c:pt>
                <c:pt idx="6">
                  <c:v>0.25348542458808621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B2D-4B1C-ACD0-973CDAB83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gapDepth val="172"/>
        <c:shape val="box"/>
        <c:axId val="1784185568"/>
        <c:axId val="1784198624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2022'!$C$89</c15:sqref>
                        </c15:formulaRef>
                      </c:ext>
                    </c:extLst>
                    <c:strCache>
                      <c:ptCount val="1"/>
                      <c:pt idx="0">
                        <c:v>Becas otorgadas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2022'!$B$90:$B$96</c15:sqref>
                        </c15:formulaRef>
                      </c:ext>
                    </c:extLst>
                    <c:strCache>
                      <c:ptCount val="7"/>
                      <c:pt idx="0">
                        <c:v>Matemática Educativa</c:v>
                      </c:pt>
                      <c:pt idx="1">
                        <c:v>Innovación Educativa</c:v>
                      </c:pt>
                      <c:pt idx="2">
                        <c:v>Legislación Educativa</c:v>
                      </c:pt>
                      <c:pt idx="3">
                        <c:v>Inglés </c:v>
                      </c:pt>
                      <c:pt idx="4">
                        <c:v>Evaluación por Competencias y Liderazgo</c:v>
                      </c:pt>
                      <c:pt idx="5">
                        <c:v>Neurodidáctica creando Escuelas del Futuro</c:v>
                      </c:pt>
                      <c:pt idx="6">
                        <c:v>Rol del Orientador y Psicólogo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2022'!$C$90:$C$96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7"/>
                      <c:pt idx="0">
                        <c:v>300</c:v>
                      </c:pt>
                      <c:pt idx="1">
                        <c:v>100</c:v>
                      </c:pt>
                      <c:pt idx="2">
                        <c:v>400</c:v>
                      </c:pt>
                      <c:pt idx="3">
                        <c:v>1000</c:v>
                      </c:pt>
                      <c:pt idx="4">
                        <c:v>425</c:v>
                      </c:pt>
                      <c:pt idx="5">
                        <c:v>720</c:v>
                      </c:pt>
                      <c:pt idx="6">
                        <c:v>1000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9B2D-4B1C-ACD0-973CDAB83627}"/>
                  </c:ext>
                </c:extLst>
              </c15:ser>
            </c15:filteredBarSeries>
          </c:ext>
        </c:extLst>
      </c:bar3DChart>
      <c:valAx>
        <c:axId val="1784198624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1784185568"/>
        <c:crosses val="autoZero"/>
        <c:crossBetween val="between"/>
      </c:valAx>
      <c:catAx>
        <c:axId val="1784185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9862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Departamento de Posgrado 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% Docentes becados según Área Formativa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9768888229864912"/>
          <c:y val="2.32726638576339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8871302088561823"/>
          <c:y val="0.23871469257832131"/>
          <c:w val="0.66319718564475927"/>
          <c:h val="0.75848504626116731"/>
        </c:manualLayout>
      </c:layout>
      <c:bar3DChart>
        <c:barDir val="bar"/>
        <c:grouping val="clustered"/>
        <c:varyColors val="0"/>
        <c:ser>
          <c:idx val="1"/>
          <c:order val="1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7.1875403340259398E-3"/>
                  <c:y val="-2.6710369490496734E-3"/>
                </c:manualLayout>
              </c:layout>
              <c:tx>
                <c:rich>
                  <a:bodyPr/>
                  <a:lstStyle/>
                  <a:p>
                    <a:fld id="{83BD0622-F7C0-4C0A-83DB-77136064D3BC}" type="VALUE">
                      <a:rPr lang="en-US">
                        <a:solidFill>
                          <a:sysClr val="windowText" lastClr="000000"/>
                        </a:solidFill>
                      </a:rPr>
                      <a:pPr/>
                      <a:t>[VALOR]</a:t>
                    </a:fld>
                    <a:r>
                      <a:rPr lang="en-US">
                        <a:solidFill>
                          <a:sysClr val="windowText" lastClr="000000"/>
                        </a:solidFill>
                      </a:rPr>
                      <a:t>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09D1-4B2D-B393-7C8F154EE3CA}"/>
                </c:ext>
                <c:ext xmlns:c15="http://schemas.microsoft.com/office/drawing/2012/chart" uri="{CE6537A1-D6FC-4f65-9D91-7224C49458BB}">
                  <c15:dlblFieldTable/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'3er Trimestre 2022'!$B$140:$B$146</c:f>
              <c:strCache>
                <c:ptCount val="7"/>
                <c:pt idx="0">
                  <c:v>Educación Inicial</c:v>
                </c:pt>
                <c:pt idx="1">
                  <c:v>Gestión de Centros Educativos</c:v>
                </c:pt>
                <c:pt idx="2">
                  <c:v>TIC Informática</c:v>
                </c:pt>
                <c:pt idx="3">
                  <c:v>Innovación Educativa</c:v>
                </c:pt>
                <c:pt idx="4">
                  <c:v>Lectoescritura y Matemáticas</c:v>
                </c:pt>
                <c:pt idx="5">
                  <c:v>Educación Ambiental</c:v>
                </c:pt>
                <c:pt idx="6">
                  <c:v>Gestión de la Educación</c:v>
                </c:pt>
              </c:strCache>
            </c:strRef>
          </c:cat>
          <c:val>
            <c:numRef>
              <c:f>'3er Trimestre 2022'!$D$140:$D$146</c:f>
              <c:numCache>
                <c:formatCode>0.00%</c:formatCode>
                <c:ptCount val="7"/>
                <c:pt idx="0">
                  <c:v>0.47176079734219267</c:v>
                </c:pt>
                <c:pt idx="1">
                  <c:v>0.13953488372093023</c:v>
                </c:pt>
                <c:pt idx="2">
                  <c:v>0.13787375415282391</c:v>
                </c:pt>
                <c:pt idx="3">
                  <c:v>5.3156146179401995E-2</c:v>
                </c:pt>
                <c:pt idx="4">
                  <c:v>5.9800664451827246E-2</c:v>
                </c:pt>
                <c:pt idx="5">
                  <c:v>6.6445182724252497E-2</c:v>
                </c:pt>
                <c:pt idx="6">
                  <c:v>7.1428571428571425E-2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09D1-4B2D-B393-7C8F154EE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84191008"/>
        <c:axId val="1784195360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spPr>
                  <a:solidFill>
                    <a:schemeClr val="accent1"/>
                  </a:solidFill>
                  <a:ln>
                    <a:noFill/>
                  </a:ln>
                  <a:effectLst/>
                  <a:sp3d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2022'!$B$140:$B$146</c15:sqref>
                        </c15:formulaRef>
                      </c:ext>
                    </c:extLst>
                    <c:strCache>
                      <c:ptCount val="7"/>
                      <c:pt idx="0">
                        <c:v>Educación Inicial</c:v>
                      </c:pt>
                      <c:pt idx="1">
                        <c:v>Gestión de Centros Educativos</c:v>
                      </c:pt>
                      <c:pt idx="2">
                        <c:v>TIC Informática</c:v>
                      </c:pt>
                      <c:pt idx="3">
                        <c:v>Innovación Educativa</c:v>
                      </c:pt>
                      <c:pt idx="4">
                        <c:v>Lectoescritura y Matemáticas</c:v>
                      </c:pt>
                      <c:pt idx="5">
                        <c:v>Educación Ambiental</c:v>
                      </c:pt>
                      <c:pt idx="6">
                        <c:v>Gestión de la Educación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2022'!$C$140:$C$146</c15:sqref>
                        </c15:formulaRef>
                      </c:ext>
                    </c:extLst>
                    <c:numCache>
                      <c:formatCode>General</c:formatCode>
                      <c:ptCount val="7"/>
                      <c:pt idx="0">
                        <c:v>284</c:v>
                      </c:pt>
                      <c:pt idx="1">
                        <c:v>84</c:v>
                      </c:pt>
                      <c:pt idx="2">
                        <c:v>83</c:v>
                      </c:pt>
                      <c:pt idx="3">
                        <c:v>32</c:v>
                      </c:pt>
                      <c:pt idx="4">
                        <c:v>36</c:v>
                      </c:pt>
                      <c:pt idx="5">
                        <c:v>40</c:v>
                      </c:pt>
                      <c:pt idx="6">
                        <c:v>43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09D1-4B2D-B393-7C8F154EE3CA}"/>
                  </c:ext>
                </c:extLst>
              </c15:ser>
            </c15:filteredBarSeries>
          </c:ext>
        </c:extLst>
      </c:bar3DChart>
      <c:valAx>
        <c:axId val="1784195360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crossAx val="1784191008"/>
        <c:crosses val="autoZero"/>
        <c:crossBetween val="between"/>
      </c:valAx>
      <c:catAx>
        <c:axId val="1784191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95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Departamento de Formación Continua </a:t>
            </a:r>
          </a:p>
          <a:p>
            <a:pPr>
              <a:defRPr sz="1000">
                <a:solidFill>
                  <a:sysClr val="windowText" lastClr="000000"/>
                </a:solidFill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Total </a:t>
            </a:r>
            <a:r>
              <a:rPr lang="en-US" sz="1000" b="1" baseline="0">
                <a:solidFill>
                  <a:sysClr val="windowText" lastClr="000000"/>
                </a:solidFill>
              </a:rPr>
              <a:t>becas otorgadas vs Meta del año</a:t>
            </a:r>
          </a:p>
          <a:p>
            <a:pPr>
              <a:defRPr sz="1000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 septiembre 2022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7804051378198976"/>
          <c:y val="3.07516426218534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5.819959025497988E-2"/>
          <c:y val="0.27581614186585945"/>
          <c:w val="0.94180040974502011"/>
          <c:h val="0.40304976972218093"/>
        </c:manualLayout>
      </c:layout>
      <c:lineChart>
        <c:grouping val="standard"/>
        <c:varyColors val="0"/>
        <c:ser>
          <c:idx val="0"/>
          <c:order val="0"/>
          <c:tx>
            <c:strRef>
              <c:f>'3er Trimestre 2022'!$B$45</c:f>
              <c:strCache>
                <c:ptCount val="1"/>
                <c:pt idx="0">
                  <c:v>Diplomados y Talleres, congresos, cursos y seminarios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0.11227742236366819"/>
                  <c:y val="-2.01257861635220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 xmlns:c16r2="http://schemas.microsoft.com/office/drawing/2015/06/chart">
                <c:ext xmlns:c16="http://schemas.microsoft.com/office/drawing/2014/chart" uri="{C3380CC4-5D6E-409C-BE32-E72D297353CC}">
                  <c16:uniqueId val="{00000002-4313-4F69-890D-4CA2F446EA0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6852767875842327E-4"/>
                  <c:y val="1.4756400732927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 xmlns:c16r2="http://schemas.microsoft.com/office/drawing/2015/06/chart">
                <c:ext xmlns:c16="http://schemas.microsoft.com/office/drawing/2014/chart" uri="{C3380CC4-5D6E-409C-BE32-E72D297353CC}">
                  <c16:uniqueId val="{00000000-8F22-4DAC-A11C-4191192B0C4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'3er Trimestre 2022'!$C$44:$E$44</c15:sqref>
                  </c15:fullRef>
                </c:ext>
              </c:extLst>
              <c:f>'3er Trimestre 2022'!$C$44:$D$44</c:f>
              <c:strCache>
                <c:ptCount val="2"/>
                <c:pt idx="0">
                  <c:v>Docentes Beneficiados</c:v>
                </c:pt>
                <c:pt idx="1">
                  <c:v>Meta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'3er Trimestre 2022'!$C$45:$E$45</c15:sqref>
                  </c15:fullRef>
                </c:ext>
              </c:extLst>
              <c:f>'3er Trimestre 2022'!$C$45:$D$45</c:f>
              <c:numCache>
                <c:formatCode>_-* #,##0_-;\-* #,##0_-;_-* "-"??_-;_-@_-</c:formatCode>
                <c:ptCount val="2"/>
                <c:pt idx="0">
                  <c:v>7716</c:v>
                </c:pt>
                <c:pt idx="1">
                  <c:v>9010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4313-4F69-890D-4CA2F446EA0E}"/>
            </c:ext>
          </c:extLst>
        </c:ser>
        <c:ser>
          <c:idx val="1"/>
          <c:order val="1"/>
          <c:tx>
            <c:strRef>
              <c:f>'3er Trimestre 2022'!$B$46</c:f>
              <c:strCache>
                <c:ptCount val="1"/>
                <c:pt idx="0">
                  <c:v>FSCA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8.9117419081815294E-2"/>
                  <c:y val="-4.0251572327044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A-4313-4F69-890D-4CA2F446EA0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'3er Trimestre 2022'!$C$44:$E$44</c15:sqref>
                  </c15:fullRef>
                </c:ext>
              </c:extLst>
              <c:f>'3er Trimestre 2022'!$C$44:$D$44</c:f>
              <c:strCache>
                <c:ptCount val="2"/>
                <c:pt idx="0">
                  <c:v>Docentes Beneficiados</c:v>
                </c:pt>
                <c:pt idx="1">
                  <c:v>Meta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'3er Trimestre 2022'!$C$46:$E$46</c15:sqref>
                  </c15:fullRef>
                </c:ext>
              </c:extLst>
              <c:f>'3er Trimestre 2022'!$C$46:$D$46</c:f>
              <c:numCache>
                <c:formatCode>_-* #,##0_-;\-* #,##0_-;_-* "-"??_-;_-@_-</c:formatCode>
                <c:ptCount val="2"/>
                <c:pt idx="0">
                  <c:v>0</c:v>
                </c:pt>
                <c:pt idx="1">
                  <c:v>1800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4313-4F69-890D-4CA2F446EA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4194816"/>
        <c:axId val="1784186656"/>
      </c:lineChart>
      <c:catAx>
        <c:axId val="178419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86656"/>
        <c:crosses val="autoZero"/>
        <c:auto val="1"/>
        <c:lblAlgn val="ctr"/>
        <c:lblOffset val="100"/>
        <c:noMultiLvlLbl val="0"/>
      </c:catAx>
      <c:valAx>
        <c:axId val="178418665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out"/>
        <c:minorTickMark val="none"/>
        <c:tickLblPos val="nextTo"/>
        <c:crossAx val="1784194816"/>
        <c:crosses val="autoZero"/>
        <c:crossBetween val="between"/>
        <c:majorUnit val="1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022592966039297E-2"/>
          <c:y val="0.81026018917446629"/>
          <c:w val="0.89999983806647044"/>
          <c:h val="0.129362452334967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Formación Continua- Apertura</a:t>
            </a:r>
            <a:r>
              <a:rPr lang="en-US" sz="1000" b="1" baseline="0">
                <a:solidFill>
                  <a:sysClr val="windowText" lastClr="000000"/>
                </a:solidFill>
              </a:rPr>
              <a:t> Programas</a:t>
            </a: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% Becas otorgadas</a:t>
            </a:r>
            <a:r>
              <a:rPr lang="en-US" sz="1000" b="1" baseline="0">
                <a:solidFill>
                  <a:sysClr val="windowText" lastClr="000000"/>
                </a:solidFill>
              </a:rPr>
              <a:t> por modalidad</a:t>
            </a: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5846659167604049"/>
          <c:y val="1.843317972350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24077882644061455"/>
          <c:y val="0.32406142145617622"/>
          <c:w val="0.73687481139758315"/>
          <c:h val="0.4322772645545291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'3er Trimestre 2022'!$D$54</c:f>
              <c:strCache>
                <c:ptCount val="1"/>
                <c:pt idx="0">
                  <c:v>% </c:v>
                </c:pt>
              </c:strCache>
            </c:strRef>
          </c:tx>
          <c:spPr>
            <a:solidFill>
              <a:schemeClr val="accent2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075F-4D71-8382-CBBD7C461F97}"/>
              </c:ext>
            </c:extLst>
          </c:dPt>
          <c:dPt>
            <c:idx val="2"/>
            <c:invertIfNegative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075F-4D71-8382-CBBD7C461F97}"/>
              </c:ext>
            </c:extLst>
          </c:dPt>
          <c:dLbls>
            <c:dLbl>
              <c:idx val="1"/>
              <c:layout>
                <c:manualLayout>
                  <c:x val="0"/>
                  <c:y val="2.9629629629629631E-2"/>
                </c:manualLayout>
              </c:layout>
              <c:spPr>
                <a:solidFill>
                  <a:srgbClr val="FFC0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D50-4A70-A3BA-EAE2835BA1E3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2022'!$B$55:$B$57</c:f>
              <c:strCache>
                <c:ptCount val="3"/>
                <c:pt idx="0">
                  <c:v>Diplomados</c:v>
                </c:pt>
                <c:pt idx="1">
                  <c:v>FSCA</c:v>
                </c:pt>
                <c:pt idx="2">
                  <c:v>Talleres, congresos, cursos y seminarios</c:v>
                </c:pt>
              </c:strCache>
            </c:strRef>
          </c:cat>
          <c:val>
            <c:numRef>
              <c:f>'3er Trimestre 2022'!$D$55:$D$57</c:f>
              <c:numCache>
                <c:formatCode>0.00%</c:formatCode>
                <c:ptCount val="3"/>
                <c:pt idx="0" formatCode="0.0%">
                  <c:v>0.48872472783825816</c:v>
                </c:pt>
                <c:pt idx="1">
                  <c:v>0</c:v>
                </c:pt>
                <c:pt idx="2" formatCode="0.0%">
                  <c:v>0.51127527216174184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075F-4D71-8382-CBBD7C461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84191552"/>
        <c:axId val="17841959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2022'!$C$54</c15:sqref>
                        </c15:formulaRef>
                      </c:ext>
                    </c:extLst>
                    <c:strCache>
                      <c:ptCount val="1"/>
                      <c:pt idx="0">
                        <c:v>Docentes Beneficiados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 w="19050">
                    <a:solidFill>
                      <a:schemeClr val="lt1"/>
                    </a:solidFill>
                  </a:ln>
                  <a:effectLst/>
                </c:spPr>
                <c:invertIfNegative val="0"/>
                <c:dPt>
                  <c:idx val="0"/>
                  <c:invertIfNegative val="0"/>
                  <c:bubble3D val="0"/>
                  <c:explosion val="21"/>
                  <c:spPr>
                    <a:solidFill>
                      <a:srgbClr val="00B0F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1-075F-4D71-8382-CBBD7C461F97}"/>
                    </c:ext>
                  </c:extLst>
                </c:dPt>
                <c:dPt>
                  <c:idx val="1"/>
                  <c:invertIfNegative val="0"/>
                  <c:bubble3D val="0"/>
                  <c:spPr>
                    <a:solidFill>
                      <a:srgbClr val="FF00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3-075F-4D71-8382-CBBD7C461F97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rgbClr val="00B05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5-075F-4D71-8382-CBBD7C461F9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0"/>
                        <c:y val="2.4691358024691357E-2"/>
                      </c:manualLayout>
                    </c:layout>
                    <c:tx>
                      <c:rich>
                        <a:bodyPr/>
                        <a:lstStyle/>
                        <a:p>
                          <a:fld id="{BC0A5E00-A869-4050-B41C-B9E05A363B24}" type="VALUE">
                            <a:rPr lang="en-US"/>
                            <a:pPr/>
                            <a:t>[VALOR]</a:t>
                          </a:fld>
                          <a:endParaRPr lang="es-DO"/>
                        </a:p>
                      </c:rich>
                    </c:tx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1-075F-4D71-8382-CBBD7C461F97}"/>
                      </c:ext>
                      <c:ext uri="{CE6537A1-D6FC-4f65-9D91-7224C49458BB}">
                        <c15:dlblFieldTable/>
                        <c15:showDataLabelsRange val="0"/>
                      </c:ext>
                    </c:extLst>
                  </c:dLbl>
                  <c:dLbl>
                    <c:idx val="1"/>
                    <c:layout>
                      <c:manualLayout>
                        <c:x val="3.0908136482939649E-3"/>
                        <c:y val="2.5110248315734721E-2"/>
                      </c:manualLayout>
                    </c:layout>
                    <c:tx>
                      <c:rich>
                        <a:bodyPr rot="0" spcFirstLastPara="1" vertOverflow="ellipsis" vert="horz" wrap="square" lIns="38100" tIns="19050" rIns="38100" bIns="19050" anchor="ctr" anchorCtr="1">
                          <a:noAutofit/>
                        </a:bodyPr>
                        <a:lstStyle/>
                        <a:p>
                          <a:pPr>
                            <a:defRPr sz="900" b="1" i="0" u="none" strike="noStrike" kern="1200" baseline="0">
                              <a:solidFill>
                                <a:sysClr val="windowText" lastClr="000000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pPr>
                          <a:fld id="{C154FF6A-B08C-4BEB-9777-651A367D22CB}" type="VALUE">
                            <a:rPr lang="en-US">
                              <a:solidFill>
                                <a:sysClr val="windowText" lastClr="000000"/>
                              </a:solidFill>
                            </a:rPr>
                            <a:pPr>
                              <a:defRPr b="1">
                                <a:solidFill>
                                  <a:sysClr val="windowText" lastClr="000000"/>
                                </a:solidFill>
                              </a:defRPr>
                            </a:pPr>
                            <a:t>[VALOR]</a:t>
                          </a:fld>
                          <a:endParaRPr lang="es-DO"/>
                        </a:p>
                      </c:rich>
                    </c:tx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1" i="0" u="none" strike="noStrike" kern="1200" baseline="0">
                            <a:solidFill>
                              <a:sysClr val="windowText" lastClr="000000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DO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3-075F-4D71-8382-CBBD7C461F97}"/>
                      </c:ext>
                      <c:ext uri="{CE6537A1-D6FC-4f65-9D91-7224C49458BB}">
                        <c15:layout>
                          <c:manualLayout>
                            <c:w val="0.10539032620922385"/>
                            <c:h val="0.18423987324165123"/>
                          </c:manualLayout>
                        </c15:layout>
                        <c15:dlblFieldTable/>
                        <c15:showDataLabelsRange val="0"/>
                      </c:ext>
                    </c:extLst>
                  </c:dLbl>
                  <c:dLbl>
                    <c:idx val="2"/>
                    <c:layout>
                      <c:manualLayout>
                        <c:x val="-1.7727527463018257E-4"/>
                        <c:y val="7.4224360843783324E-2"/>
                      </c:manualLayout>
                    </c:layout>
                    <c:tx>
                      <c:rich>
                        <a:bodyPr rot="0" spcFirstLastPara="1" vertOverflow="ellipsis" vert="horz" wrap="square" lIns="38100" tIns="19050" rIns="38100" bIns="19050" anchor="ctr" anchorCtr="1">
                          <a:noAutofit/>
                        </a:bodyPr>
                        <a:lstStyle/>
                        <a:p>
                          <a:pPr>
                            <a:defRPr sz="900" b="1" i="0" u="none" strike="noStrike" kern="1200" baseline="0">
                              <a:solidFill>
                                <a:sysClr val="windowText" lastClr="000000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pPr>
                          <a:fld id="{DAE9D3F9-FDE4-4B5F-856F-C43ABD9F0075}" type="VALUE">
                            <a:rPr lang="en-US">
                              <a:solidFill>
                                <a:sysClr val="windowText" lastClr="000000"/>
                              </a:solidFill>
                            </a:rPr>
                            <a:pPr>
                              <a:defRPr b="1">
                                <a:solidFill>
                                  <a:sysClr val="windowText" lastClr="000000"/>
                                </a:solidFill>
                              </a:defRPr>
                            </a:pPr>
                            <a:t>[VALOR]</a:t>
                          </a:fld>
                          <a:endParaRPr lang="es-DO"/>
                        </a:p>
                      </c:rich>
                    </c:tx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1" i="0" u="none" strike="noStrike" kern="1200" baseline="0">
                            <a:solidFill>
                              <a:sysClr val="windowText" lastClr="000000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DO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5-075F-4D71-8382-CBBD7C461F97}"/>
                      </c:ext>
                      <c:ext uri="{CE6537A1-D6FC-4f65-9D91-7224C49458BB}">
                        <c15:layout>
                          <c:manualLayout>
                            <c:w val="0.134247619047619"/>
                            <c:h val="0.15351790703581408"/>
                          </c:manualLayout>
                        </c15:layout>
                        <c15:dlblFieldTable/>
                        <c15:showDataLabelsRange val="0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2022'!$B$55:$B$57</c15:sqref>
                        </c15:formulaRef>
                      </c:ext>
                    </c:extLst>
                    <c:strCache>
                      <c:ptCount val="3"/>
                      <c:pt idx="0">
                        <c:v>Diplomados</c:v>
                      </c:pt>
                      <c:pt idx="1">
                        <c:v>FSCA</c:v>
                      </c:pt>
                      <c:pt idx="2">
                        <c:v>Talleres, congresos, cursos y seminarios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2022'!$C$55:$C$57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 formatCode="_-* #,##0_-;\-* #,##0_-;_-* &quot;-&quot;??_-;_-@_-">
                        <c:v>3771</c:v>
                      </c:pt>
                      <c:pt idx="1">
                        <c:v>0</c:v>
                      </c:pt>
                      <c:pt idx="2" formatCode="_-* #,##0_-;\-* #,##0_-;_-* &quot;-&quot;??_-;_-@_-">
                        <c:v>3945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075F-4D71-8382-CBBD7C461F97}"/>
                  </c:ext>
                </c:extLst>
              </c15:ser>
            </c15:filteredBarSeries>
          </c:ext>
        </c:extLst>
      </c:barChart>
      <c:catAx>
        <c:axId val="178419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95904"/>
        <c:crosses val="autoZero"/>
        <c:auto val="1"/>
        <c:lblAlgn val="ctr"/>
        <c:lblOffset val="100"/>
        <c:noMultiLvlLbl val="0"/>
      </c:catAx>
      <c:valAx>
        <c:axId val="178419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Departamento de Posgrado</a:t>
            </a: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Docentes Becados por modalidad</a:t>
            </a:r>
            <a:endParaRPr lang="es-DO" sz="1000" b="1">
              <a:solidFill>
                <a:sysClr val="windowText" lastClr="000000"/>
              </a:solidFill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2414090588201577"/>
          <c:y val="5.698005698005698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10374567692416863"/>
          <c:y val="0.29777082488984646"/>
          <c:w val="0.82977230928154055"/>
          <c:h val="0.48222245027190197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'3er Trimestre 2022'!$D$124</c:f>
              <c:strCache>
                <c:ptCount val="1"/>
                <c:pt idx="0">
                  <c:v>% </c:v>
                </c:pt>
              </c:strCache>
            </c:strRef>
          </c:tx>
          <c:spPr>
            <a:solidFill>
              <a:srgbClr val="92D05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E33-457E-9756-C5569BDC3D48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AE33-457E-9756-C5569BDC3D48}"/>
              </c:ext>
            </c:extLst>
          </c:dPt>
          <c:dLbls>
            <c:dLbl>
              <c:idx val="2"/>
              <c:spPr>
                <a:solidFill>
                  <a:srgbClr val="FFC000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2022'!$B$125:$B$127</c:f>
              <c:strCache>
                <c:ptCount val="3"/>
                <c:pt idx="0">
                  <c:v>Especialidades </c:v>
                </c:pt>
                <c:pt idx="1">
                  <c:v>Maestrías</c:v>
                </c:pt>
                <c:pt idx="2">
                  <c:v>Doctorados</c:v>
                </c:pt>
              </c:strCache>
            </c:strRef>
          </c:cat>
          <c:val>
            <c:numRef>
              <c:f>'3er Trimestre 2022'!$D$125:$D$127</c:f>
              <c:numCache>
                <c:formatCode>0.0%</c:formatCode>
                <c:ptCount val="3"/>
                <c:pt idx="0">
                  <c:v>0.49003322259136212</c:v>
                </c:pt>
                <c:pt idx="1">
                  <c:v>0.43853820598006643</c:v>
                </c:pt>
                <c:pt idx="2">
                  <c:v>7.1428571428571425E-2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AE33-457E-9756-C5569BDC3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84192640"/>
        <c:axId val="17841937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2022'!$C$124</c15:sqref>
                        </c15:formulaRef>
                      </c:ext>
                    </c:extLst>
                    <c:strCache>
                      <c:ptCount val="1"/>
                      <c:pt idx="0">
                        <c:v>Docentes Beneficiados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 w="19050">
                    <a:solidFill>
                      <a:schemeClr val="lt1"/>
                    </a:solidFill>
                  </a:ln>
                  <a:effectLst/>
                </c:spPr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rgbClr val="92D05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1-AE33-457E-9756-C5569BDC3D48}"/>
                    </c:ext>
                  </c:extLst>
                </c:dPt>
                <c:dPt>
                  <c:idx val="1"/>
                  <c:invertIfNegative val="0"/>
                  <c:bubble3D val="0"/>
                  <c:spPr>
                    <a:solidFill>
                      <a:srgbClr val="00B0F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3-AE33-457E-9756-C5569BDC3D48}"/>
                    </c:ext>
                  </c:extLst>
                </c:dPt>
                <c:dPt>
                  <c:idx val="2"/>
                  <c:invertIfNegative val="0"/>
                  <c:bubble3D val="0"/>
                  <c:spPr>
                    <a:solidFill>
                      <a:srgbClr val="00B05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5-AE33-457E-9756-C5569BDC3D4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5.287443100586188E-3"/>
                        <c:y val="4.4890423442540239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1" i="0" u="none" strike="noStrike" kern="1200" baseline="0">
                            <a:solidFill>
                              <a:sysClr val="windowText" lastClr="000000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DO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1-AE33-457E-9756-C5569BDC3D48}"/>
                      </c:ext>
                      <c:ext uri="{CE6537A1-D6FC-4f65-9D91-7224C49458BB}">
                        <c15:layout>
                          <c:manualLayout>
                            <c:w val="9.0840139548248031E-2"/>
                            <c:h val="0.16807839402160935"/>
                          </c:manualLayout>
                        </c15:layout>
                      </c:ext>
                    </c:extLst>
                  </c:dLbl>
                  <c:dLbl>
                    <c:idx val="1"/>
                    <c:layout>
                      <c:manualLayout>
                        <c:x val="-3.6934452107939336E-3"/>
                        <c:y val="5.4054552531059702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1" i="0" u="none" strike="noStrike" kern="1200" baseline="0">
                            <a:solidFill>
                              <a:sysClr val="windowText" lastClr="000000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DO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3-AE33-457E-9756-C5569BDC3D48}"/>
                      </c:ext>
                      <c:ext uri="{CE6537A1-D6FC-4f65-9D91-7224C49458BB}">
                        <c15:layout>
                          <c:manualLayout>
                            <c:w val="0.10618654981032559"/>
                            <c:h val="0.15765773221618415"/>
                          </c:manualLayout>
                        </c15:layout>
                      </c:ext>
                    </c:extLst>
                  </c:dLbl>
                  <c:dLbl>
                    <c:idx val="2"/>
                    <c:layout>
                      <c:manualLayout>
                        <c:x val="-3.0974336663056583E-2"/>
                        <c:y val="4.896315952006787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1" i="0" u="none" strike="noStrike" kern="1200" baseline="0">
                            <a:solidFill>
                              <a:sysClr val="windowText" lastClr="000000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DO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5-AE33-457E-9756-C5569BDC3D48}"/>
                      </c:ext>
                      <c:ext uri="{CE6537A1-D6FC-4f65-9D91-7224C49458BB}">
                        <c15:layout>
                          <c:manualLayout>
                            <c:w val="8.1384919808615563E-2"/>
                            <c:h val="0.1620723851752785"/>
                          </c:manualLayout>
                        </c15:layout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2022'!$B$125:$B$127</c15:sqref>
                        </c15:formulaRef>
                      </c:ext>
                    </c:extLst>
                    <c:strCache>
                      <c:ptCount val="3"/>
                      <c:pt idx="0">
                        <c:v>Especialidades </c:v>
                      </c:pt>
                      <c:pt idx="1">
                        <c:v>Maestrías</c:v>
                      </c:pt>
                      <c:pt idx="2">
                        <c:v>Doctorados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2022'!$C$125:$C$127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 formatCode="General">
                        <c:v>295</c:v>
                      </c:pt>
                      <c:pt idx="1">
                        <c:v>264</c:v>
                      </c:pt>
                      <c:pt idx="2" formatCode="General">
                        <c:v>43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6-AE33-457E-9756-C5569BDC3D48}"/>
                  </c:ext>
                </c:extLst>
              </c15:ser>
            </c15:filteredBarSeries>
          </c:ext>
        </c:extLst>
      </c:barChart>
      <c:catAx>
        <c:axId val="178419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84193728"/>
        <c:crosses val="autoZero"/>
        <c:auto val="1"/>
        <c:lblAlgn val="ctr"/>
        <c:lblOffset val="100"/>
        <c:noMultiLvlLbl val="0"/>
      </c:catAx>
      <c:valAx>
        <c:axId val="178419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9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562469245525114"/>
          <c:y val="0.83858780288373536"/>
          <c:w val="0.72352439593267348"/>
          <c:h val="0.101352108652956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900" b="1" i="0" baseline="0">
                <a:solidFill>
                  <a:schemeClr val="tx1"/>
                </a:solidFill>
                <a:effectLst/>
              </a:rPr>
              <a:t>Programas de Formación y Desarrollo Profesional  </a:t>
            </a:r>
          </a:p>
          <a:p>
            <a:pPr>
              <a:defRPr sz="900" b="1">
                <a:solidFill>
                  <a:schemeClr val="tx1"/>
                </a:solidFill>
              </a:defRPr>
            </a:pPr>
            <a:r>
              <a:rPr lang="en-US" sz="900" b="1" i="0" baseline="0">
                <a:solidFill>
                  <a:schemeClr val="tx1"/>
                </a:solidFill>
                <a:effectLst/>
              </a:rPr>
              <a:t>Total Becas otorgadas por Tipo de Programa</a:t>
            </a:r>
            <a:endParaRPr lang="es-DO" sz="900" b="1">
              <a:solidFill>
                <a:schemeClr val="tx1"/>
              </a:solidFill>
              <a:effectLst/>
            </a:endParaRPr>
          </a:p>
          <a:p>
            <a:pPr>
              <a:defRPr sz="900" b="1">
                <a:solidFill>
                  <a:schemeClr val="tx1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9814381310444305E-2"/>
          <c:y val="0.26449574899836281"/>
          <c:w val="0.92897756023740274"/>
          <c:h val="0.5292208421112985"/>
        </c:manualLayout>
      </c:layout>
      <c:bar3DChart>
        <c:barDir val="col"/>
        <c:grouping val="clustered"/>
        <c:varyColors val="0"/>
        <c:ser>
          <c:idx val="1"/>
          <c:order val="0"/>
          <c:tx>
            <c:strRef>
              <c:f>'3er Trimestre 2022'!$D$155</c:f>
              <c:strCache>
                <c:ptCount val="1"/>
                <c:pt idx="0">
                  <c:v>Docentes Beneficiados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  <a:sp3d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'3er Trimestre 2022'!$B$156:$B$160</c15:sqref>
                  </c15:fullRef>
                </c:ext>
              </c:extLst>
              <c:f>('3er Trimestre 2022'!$B$156:$B$157,'3er Trimestre 2022'!$B$159:$B$160)</c:f>
              <c:strCache>
                <c:ptCount val="4"/>
                <c:pt idx="0">
                  <c:v>Formación Inicial</c:v>
                </c:pt>
                <c:pt idx="1">
                  <c:v>Formación Continua</c:v>
                </c:pt>
                <c:pt idx="2">
                  <c:v>Posgrado</c:v>
                </c:pt>
                <c:pt idx="3">
                  <c:v>Total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'3er Trimestre 2022'!$D$156:$D$160</c15:sqref>
                  </c15:fullRef>
                </c:ext>
              </c:extLst>
              <c:f>('3er Trimestre 2022'!$D$156:$D$157,'3er Trimestre 2022'!$D$159:$D$160)</c:f>
              <c:numCache>
                <c:formatCode>#,##0</c:formatCode>
                <c:ptCount val="4"/>
                <c:pt idx="0" formatCode="General">
                  <c:v>264</c:v>
                </c:pt>
                <c:pt idx="1">
                  <c:v>7716</c:v>
                </c:pt>
                <c:pt idx="2" formatCode="General">
                  <c:v>602</c:v>
                </c:pt>
                <c:pt idx="3" formatCode="_-* #,##0_-;\-* #,##0_-;_-* &quot;-&quot;??_-;_-@_-">
                  <c:v>8582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59F-4599-A933-DCA97B610A8F}"/>
            </c:ext>
            <c:ext xmlns:c15="http://schemas.microsoft.com/office/drawing/2012/chart" uri="{02D57815-91ED-43cb-92C2-25804820EDAC}">
              <c15:categoryFilterExceptions>
                <c15:categoryFilterException>
                  <c15:sqref>'3er Trimestre 2022'!$D$158</c15:sqref>
                  <c15:spPr xmlns:c15="http://schemas.microsoft.com/office/drawing/2012/chart">
                    <a:solidFill>
                      <a:srgbClr val="7030A0"/>
                    </a:solidFill>
                    <a:ln>
                      <a:noFill/>
                    </a:ln>
                    <a:effectLst/>
                    <a:sp3d/>
                  </c15:spPr>
                  <c15:invertIfNegative val="0"/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shape val="box"/>
        <c:axId val="1784187744"/>
        <c:axId val="1784193184"/>
        <c:axId val="0"/>
      </c:bar3DChart>
      <c:catAx>
        <c:axId val="178418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93184"/>
        <c:crosses val="autoZero"/>
        <c:auto val="1"/>
        <c:lblAlgn val="ctr"/>
        <c:lblOffset val="100"/>
        <c:noMultiLvlLbl val="0"/>
      </c:catAx>
      <c:valAx>
        <c:axId val="17841931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78418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6350" cap="flat" cmpd="dbl" algn="ctr">
      <a:solidFill>
        <a:srgbClr val="0070C0"/>
      </a:solidFill>
      <a:round/>
    </a:ln>
    <a:effectLst/>
    <a:scene3d>
      <a:camera prst="orthographicFront"/>
      <a:lightRig rig="threePt" dir="t"/>
    </a:scene3d>
    <a:sp3d>
      <a:bevelT w="12700"/>
      <a:bevelB w="12700"/>
    </a:sp3d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Departamento de Formación Continua 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Total becas otrogadas en Diplomados vs Meta del año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968328090502333"/>
          <c:y val="0.32943640981357802"/>
          <c:w val="0.82425498970902022"/>
          <c:h val="0.38262897346377078"/>
        </c:manualLayout>
      </c:layout>
      <c:bar3DChart>
        <c:barDir val="col"/>
        <c:grouping val="clustered"/>
        <c:varyColors val="0"/>
        <c:ser>
          <c:idx val="2"/>
          <c:order val="2"/>
          <c:tx>
            <c:strRef>
              <c:f>'3er Trimestre 2022'!$B$47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9242-49EC-8E7F-51C0495E4461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242-49EC-8E7F-51C0495E446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2022'!$C$44:$E$44</c:f>
              <c:strCache>
                <c:ptCount val="3"/>
                <c:pt idx="0">
                  <c:v>Docentes Beneficiados</c:v>
                </c:pt>
                <c:pt idx="1">
                  <c:v>Meta</c:v>
                </c:pt>
                <c:pt idx="2">
                  <c:v>% </c:v>
                </c:pt>
              </c:strCache>
            </c:strRef>
          </c:cat>
          <c:val>
            <c:numRef>
              <c:f>'3er Trimestre 2022'!$C$47:$E$47</c:f>
              <c:numCache>
                <c:formatCode>_-* #,##0_-;\-* #,##0_-;_-* "-"??_-;_-@_-</c:formatCode>
                <c:ptCount val="3"/>
                <c:pt idx="0">
                  <c:v>7716</c:v>
                </c:pt>
                <c:pt idx="1">
                  <c:v>10810</c:v>
                </c:pt>
                <c:pt idx="2" formatCode="0.0%">
                  <c:v>0.71378353376503234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242-49EC-8E7F-51C0495E4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84192096"/>
        <c:axId val="1784194272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2022'!$B$45</c15:sqref>
                        </c15:formulaRef>
                      </c:ext>
                    </c:extLst>
                    <c:strCache>
                      <c:ptCount val="1"/>
                      <c:pt idx="0">
                        <c:v>Diplomados y Talleres, congresos, cursos y seminarios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2022'!$C$44:$E$44</c15:sqref>
                        </c15:formulaRef>
                      </c:ext>
                    </c:extLst>
                    <c:strCache>
                      <c:ptCount val="3"/>
                      <c:pt idx="0">
                        <c:v>Docentes Beneficiados</c:v>
                      </c:pt>
                      <c:pt idx="1">
                        <c:v>Meta</c:v>
                      </c:pt>
                      <c:pt idx="2">
                        <c:v>% 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2022'!$C$45:$E$45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>
                        <c:v>7716</c:v>
                      </c:pt>
                      <c:pt idx="1">
                        <c:v>9010</c:v>
                      </c:pt>
                      <c:pt idx="2" formatCode="0.0%">
                        <c:v>0.85638179800221981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9242-49EC-8E7F-51C0495E4461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'3er Trimestre 2022'!$B$46</c15:sqref>
                        </c15:formulaRef>
                      </c:ext>
                    </c:extLst>
                    <c:strCache>
                      <c:ptCount val="1"/>
                      <c:pt idx="0">
                        <c:v>FSCA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  <a:sp3d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'3er Trimestre 2022'!$C$44:$E$44</c15:sqref>
                        </c15:formulaRef>
                      </c:ext>
                    </c:extLst>
                    <c:strCache>
                      <c:ptCount val="3"/>
                      <c:pt idx="0">
                        <c:v>Docentes Beneficiados</c:v>
                      </c:pt>
                      <c:pt idx="1">
                        <c:v>Meta</c:v>
                      </c:pt>
                      <c:pt idx="2">
                        <c:v>% 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'3er Trimestre 2022'!$C$46:$E$46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>
                        <c:v>0</c:v>
                      </c:pt>
                      <c:pt idx="1">
                        <c:v>1800</c:v>
                      </c:pt>
                      <c:pt idx="2" formatCode="0.0%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1-9242-49EC-8E7F-51C0495E4461}"/>
                  </c:ext>
                </c:extLst>
              </c15:ser>
            </c15:filteredBarSeries>
          </c:ext>
        </c:extLst>
      </c:bar3DChart>
      <c:catAx>
        <c:axId val="178419209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84194272"/>
        <c:crosses val="autoZero"/>
        <c:auto val="1"/>
        <c:lblAlgn val="ctr"/>
        <c:lblOffset val="100"/>
        <c:noMultiLvlLbl val="0"/>
      </c:catAx>
      <c:valAx>
        <c:axId val="1784194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92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100206456823174"/>
          <c:y val="0.76291506047111701"/>
          <c:w val="0.55799561035019507"/>
          <c:h val="9.55420912766362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Departamento de Posgrado</a:t>
            </a: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Docentes Becados por modalidad</a:t>
            </a:r>
            <a:endParaRPr lang="es-DO" sz="1000" b="1">
              <a:solidFill>
                <a:sysClr val="windowText" lastClr="000000"/>
              </a:solidFill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2414090588201577"/>
          <c:y val="5.6980056980056983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10374567692416863"/>
          <c:y val="0.29777082488984646"/>
          <c:w val="0.82977230928154055"/>
          <c:h val="0.482222450271901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'3er Trimestre 2022'!$C$124</c:f>
              <c:strCache>
                <c:ptCount val="1"/>
                <c:pt idx="0">
                  <c:v>Docentes Beneficiados</c:v>
                </c:pt>
              </c:strCache>
            </c:strRef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729-418B-875D-4BF7F832668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8D4E-4F09-B73D-2F83839E4AF4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D4E-4F09-B73D-2F83839E4A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2022'!$B$125:$B$127</c:f>
              <c:strCache>
                <c:ptCount val="3"/>
                <c:pt idx="0">
                  <c:v>Especialidades </c:v>
                </c:pt>
                <c:pt idx="1">
                  <c:v>Maestrías</c:v>
                </c:pt>
                <c:pt idx="2">
                  <c:v>Doctorados</c:v>
                </c:pt>
              </c:strCache>
            </c:strRef>
          </c:cat>
          <c:val>
            <c:numRef>
              <c:f>'3er Trimestre 2022'!$C$125:$C$127</c:f>
              <c:numCache>
                <c:formatCode>_-* #,##0_-;\-* #,##0_-;_-* "-"??_-;_-@_-</c:formatCode>
                <c:ptCount val="3"/>
                <c:pt idx="0" formatCode="General">
                  <c:v>295</c:v>
                </c:pt>
                <c:pt idx="1">
                  <c:v>264</c:v>
                </c:pt>
                <c:pt idx="2" formatCode="General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4E-4F09-B73D-2F83839E4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453988800"/>
        <c:axId val="1453981728"/>
      </c:barChart>
      <c:catAx>
        <c:axId val="1453988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3981728"/>
        <c:crosses val="autoZero"/>
        <c:auto val="1"/>
        <c:lblAlgn val="ctr"/>
        <c:lblOffset val="100"/>
        <c:noMultiLvlLbl val="0"/>
      </c:catAx>
      <c:valAx>
        <c:axId val="1453981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88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0499679513651788"/>
          <c:y val="0.81456376749841208"/>
          <c:w val="0.79000640972696423"/>
          <c:h val="0.101352108652956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Departamemto de Formación Continua 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Total bachilleres becados vs Meta del año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968328090502333"/>
          <c:y val="0.32943640981357802"/>
          <c:w val="0.82425498970902022"/>
          <c:h val="0.3826289734637707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'3er Trimestre 2022'!$C$15</c:f>
              <c:strCache>
                <c:ptCount val="1"/>
                <c:pt idx="0">
                  <c:v>Docentes Beneficiados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1917808219178082E-2"/>
                  <c:y val="-4.8484848484848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684-475B-9413-0EF6E5D4E0C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'3er Trimestre 2022'!$B$16:$B$17</c15:sqref>
                  </c15:fullRef>
                </c:ext>
              </c:extLst>
              <c:f>'3er Trimestre 2022'!$B$17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'3er Trimestre 2022'!$C$16:$C$17</c15:sqref>
                  </c15:fullRef>
                </c:ext>
              </c:extLst>
              <c:f>'3er Trimestre 2022'!$C$17</c:f>
              <c:numCache>
                <c:formatCode>General</c:formatCode>
                <c:ptCount val="1"/>
                <c:pt idx="0">
                  <c:v>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8684-475B-9413-0EF6E5D4E0C4}"/>
            </c:ext>
          </c:extLst>
        </c:ser>
        <c:ser>
          <c:idx val="1"/>
          <c:order val="1"/>
          <c:tx>
            <c:strRef>
              <c:f>'3er Trimestre 2022'!$D$15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4.7488584474885909E-2"/>
                  <c:y val="-3.0303030303030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684-475B-9413-0EF6E5D4E0C4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'3er Trimestre 2022'!$B$16:$B$17</c15:sqref>
                  </c15:fullRef>
                </c:ext>
              </c:extLst>
              <c:f>'3er Trimestre 2022'!$B$17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'3er Trimestre 2022'!$D$16:$D$17</c15:sqref>
                  </c15:fullRef>
                </c:ext>
              </c:extLst>
              <c:f>'3er Trimestre 2022'!$D$17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8684-475B-9413-0EF6E5D4E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84196448"/>
        <c:axId val="1784196992"/>
        <c:axId val="0"/>
        <c:extLst xmlns:c16r2="http://schemas.microsoft.com/office/drawing/2015/06/chart"/>
      </c:bar3DChart>
      <c:catAx>
        <c:axId val="178419644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84196992"/>
        <c:crosses val="autoZero"/>
        <c:auto val="1"/>
        <c:lblAlgn val="ctr"/>
        <c:lblOffset val="100"/>
        <c:noMultiLvlLbl val="0"/>
      </c:catAx>
      <c:valAx>
        <c:axId val="178419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96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21697767231151"/>
          <c:y val="0.73409019327129577"/>
          <c:w val="0.63566015891849137"/>
          <c:h val="0.102273443092340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Departamemto de Formación Continua 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Total docentes becados vs Meta del año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968328090502333"/>
          <c:y val="0.32943640981357802"/>
          <c:w val="0.82425498970902022"/>
          <c:h val="0.3826289734637707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'3er Trimestre 2022'!$B$116</c:f>
              <c:strCache>
                <c:ptCount val="1"/>
                <c:pt idx="0">
                  <c:v>Docentes Beneficiados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6468155500413565E-2"/>
                  <c:y val="-5.0955425370808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305A-4C6F-BA77-6008117ABAE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2022'!$A$117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'3er Trimestre 2022'!$B$117</c:f>
              <c:numCache>
                <c:formatCode>_-* #,##0_-;\-* #,##0_-;_-* "-"??_-;_-@_-</c:formatCode>
                <c:ptCount val="1"/>
                <c:pt idx="0">
                  <c:v>602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05A-4C6F-BA77-6008117ABAE1}"/>
            </c:ext>
          </c:extLst>
        </c:ser>
        <c:ser>
          <c:idx val="1"/>
          <c:order val="1"/>
          <c:tx>
            <c:strRef>
              <c:f>'3er Trimestre 2022'!$C$116</c:f>
              <c:strCache>
                <c:ptCount val="1"/>
                <c:pt idx="0">
                  <c:v>Meta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4.6319272125723739E-2"/>
                  <c:y val="-5.0955425370808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305A-4C6F-BA77-6008117ABAE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2022'!$A$117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'3er Trimestre 2022'!$C$117</c:f>
              <c:numCache>
                <c:formatCode>_-* #,##0_-;\-* #,##0_-;_-* "-"??_-;_-@_-</c:formatCode>
                <c:ptCount val="1"/>
                <c:pt idx="0">
                  <c:v>753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305A-4C6F-BA77-6008117ABAE1}"/>
            </c:ext>
          </c:extLst>
        </c:ser>
        <c:ser>
          <c:idx val="2"/>
          <c:order val="2"/>
          <c:tx>
            <c:strRef>
              <c:f>'3er Trimestre 2022'!$D$116</c:f>
              <c:strCache>
                <c:ptCount val="1"/>
                <c:pt idx="0">
                  <c:v>%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4.9627791563275438E-2"/>
                  <c:y val="-3.963199751062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305A-4C6F-BA77-6008117ABAE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2022'!$A$117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'3er Trimestre 2022'!$D$117</c:f>
              <c:numCache>
                <c:formatCode>0.0%</c:formatCode>
                <c:ptCount val="1"/>
                <c:pt idx="0">
                  <c:v>0.79946879150066397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05A-4C6F-BA77-6008117AB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84197536"/>
        <c:axId val="1784188288"/>
        <c:axId val="0"/>
        <c:extLst xmlns:c16r2="http://schemas.microsoft.com/office/drawing/2015/06/chart"/>
      </c:bar3DChart>
      <c:catAx>
        <c:axId val="17841975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84188288"/>
        <c:crosses val="autoZero"/>
        <c:auto val="1"/>
        <c:lblAlgn val="ctr"/>
        <c:lblOffset val="100"/>
        <c:noMultiLvlLbl val="0"/>
      </c:catAx>
      <c:valAx>
        <c:axId val="178418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97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Departamemto de Formación </a:t>
            </a:r>
            <a:r>
              <a:rPr lang="es-DO" sz="1000" b="1" i="0" baseline="0">
                <a:solidFill>
                  <a:sysClr val="windowText" lastClr="000000"/>
                </a:solidFill>
                <a:effectLst/>
              </a:rPr>
              <a:t>Inicial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Total bachilleres becados vs Meta del año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968328090502333"/>
          <c:y val="0.32943640981357802"/>
          <c:w val="0.82425498970902022"/>
          <c:h val="0.3826289734637707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'3er Trimestre 2022'!$B$16</c:f>
              <c:strCache>
                <c:ptCount val="1"/>
                <c:pt idx="0">
                  <c:v>Licenciaturas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452C-4977-B853-69BDE5D401CC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52C-4977-B853-69BDE5D401CC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A-452C-4977-B853-69BDE5D401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2022'!$C$15:$E$15</c:f>
              <c:strCache>
                <c:ptCount val="3"/>
                <c:pt idx="0">
                  <c:v>Docentes Beneficiados</c:v>
                </c:pt>
                <c:pt idx="1">
                  <c:v>META</c:v>
                </c:pt>
                <c:pt idx="2">
                  <c:v>% </c:v>
                </c:pt>
              </c:strCache>
            </c:strRef>
          </c:cat>
          <c:val>
            <c:numRef>
              <c:f>'3er Trimestre 2022'!$C$16:$E$16</c:f>
              <c:numCache>
                <c:formatCode>General</c:formatCode>
                <c:ptCount val="3"/>
                <c:pt idx="0">
                  <c:v>264</c:v>
                </c:pt>
                <c:pt idx="1">
                  <c:v>0</c:v>
                </c:pt>
                <c:pt idx="2" formatCode="0%">
                  <c:v>0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5-452C-4977-B853-69BDE5D40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84198080"/>
        <c:axId val="1730555712"/>
        <c:axId val="0"/>
        <c:extLst xmlns:c16r2="http://schemas.microsoft.com/office/drawing/2015/06/chart"/>
      </c:bar3DChart>
      <c:catAx>
        <c:axId val="178419808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30555712"/>
        <c:crosses val="autoZero"/>
        <c:auto val="1"/>
        <c:lblAlgn val="ctr"/>
        <c:lblOffset val="100"/>
        <c:noMultiLvlLbl val="0"/>
      </c:catAx>
      <c:valAx>
        <c:axId val="173055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84198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Departamento de Posgrado 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Total docentes becados vs Meta del año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6968328090502333"/>
          <c:y val="0.32943640981357802"/>
          <c:w val="0.82425498970902022"/>
          <c:h val="0.3826289734637707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AA84-4828-8A37-F8C044A67872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p3d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A84-4828-8A37-F8C044A678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2022'!$B$116:$D$116</c:f>
              <c:strCache>
                <c:ptCount val="3"/>
                <c:pt idx="0">
                  <c:v>Docentes Beneficiados</c:v>
                </c:pt>
                <c:pt idx="1">
                  <c:v>Meta</c:v>
                </c:pt>
                <c:pt idx="2">
                  <c:v>%</c:v>
                </c:pt>
              </c:strCache>
            </c:strRef>
          </c:cat>
          <c:val>
            <c:numRef>
              <c:f>'3er Trimestre 2022'!$B$117:$D$117</c:f>
              <c:numCache>
                <c:formatCode>_-* #,##0_-;\-* #,##0_-;_-* "-"??_-;_-@_-</c:formatCode>
                <c:ptCount val="3"/>
                <c:pt idx="0">
                  <c:v>602</c:v>
                </c:pt>
                <c:pt idx="1">
                  <c:v>753</c:v>
                </c:pt>
                <c:pt idx="2" formatCode="0.0%">
                  <c:v>0.79946879150066397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5-AA84-4828-8A37-F8C044A6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730544832"/>
        <c:axId val="1730555168"/>
        <c:axId val="0"/>
        <c:extLst xmlns:c16r2="http://schemas.microsoft.com/office/drawing/2015/06/chart"/>
      </c:bar3DChart>
      <c:catAx>
        <c:axId val="1730544832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730555168"/>
        <c:crosses val="autoZero"/>
        <c:auto val="1"/>
        <c:lblAlgn val="ctr"/>
        <c:lblOffset val="100"/>
        <c:noMultiLvlLbl val="0"/>
      </c:catAx>
      <c:valAx>
        <c:axId val="173055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3054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Departamento de Formación </a:t>
            </a:r>
            <a:r>
              <a:rPr lang="es-DO" sz="1000" b="1" i="0" baseline="0">
                <a:solidFill>
                  <a:sysClr val="windowText" lastClr="000000"/>
                </a:solidFill>
                <a:effectLst/>
              </a:rPr>
              <a:t>Inicial</a:t>
            </a:r>
            <a:endParaRPr lang="es-DO" sz="1000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Total bachilleres becados vs Meta del año</a:t>
            </a:r>
            <a:endParaRPr lang="es-DO" sz="1000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31993336325187333"/>
          <c:y val="0.27165619003506913"/>
          <c:w val="0.36704200834999251"/>
          <c:h val="0.59528661858444165"/>
        </c:manualLayout>
      </c:layout>
      <c:pieChart>
        <c:varyColors val="1"/>
        <c:ser>
          <c:idx val="0"/>
          <c:order val="0"/>
          <c:tx>
            <c:strRef>
              <c:f>'3er Trimestre 2022'!$B$16</c:f>
              <c:strCache>
                <c:ptCount val="1"/>
                <c:pt idx="0">
                  <c:v>Licenciaturas</c:v>
                </c:pt>
              </c:strCache>
            </c:strRef>
          </c:tx>
          <c:spPr>
            <a:solidFill>
              <a:srgbClr val="00B0F0"/>
            </a:solidFill>
          </c:spPr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7B2F-4772-8461-FFED87477E62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8FB-410D-A9EF-72E46430A3F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B2F-4772-8461-FFED87477E62}"/>
              </c:ext>
            </c:extLst>
          </c:dPt>
          <c:dLbls>
            <c:dLbl>
              <c:idx val="2"/>
              <c:layout>
                <c:manualLayout>
                  <c:x val="0.14085975004419771"/>
                  <c:y val="0.1001089569686142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B2F-4772-8461-FFED87477E62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'3er Trimestre 2022'!$C$15:$E$15</c:f>
              <c:strCache>
                <c:ptCount val="3"/>
                <c:pt idx="0">
                  <c:v>Docentes Beneficiados</c:v>
                </c:pt>
                <c:pt idx="1">
                  <c:v>META</c:v>
                </c:pt>
                <c:pt idx="2">
                  <c:v>% </c:v>
                </c:pt>
              </c:strCache>
            </c:strRef>
          </c:cat>
          <c:val>
            <c:numRef>
              <c:f>'3er Trimestre 2022'!$C$16:$E$16</c:f>
              <c:numCache>
                <c:formatCode>General</c:formatCode>
                <c:ptCount val="3"/>
                <c:pt idx="0">
                  <c:v>264</c:v>
                </c:pt>
                <c:pt idx="1">
                  <c:v>0</c:v>
                </c:pt>
                <c:pt idx="2" formatCode="0%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2F-4772-8461-FFED87477E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Departamento de Formación Continua </a:t>
            </a:r>
            <a:endParaRPr lang="es-DO" sz="1000" b="1">
              <a:solidFill>
                <a:sysClr val="windowText" lastClr="000000"/>
              </a:solidFill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Total becas otorgadas vs Meta del año</a:t>
            </a:r>
            <a:endParaRPr lang="es-DO" sz="1000" b="1">
              <a:solidFill>
                <a:sysClr val="windowText" lastClr="000000"/>
              </a:solidFill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29152222845209369"/>
          <c:y val="0.2972274680804341"/>
          <c:w val="0.39868652641330049"/>
          <c:h val="0.51305078897010381"/>
        </c:manualLayout>
      </c:layout>
      <c:pieChart>
        <c:varyColors val="1"/>
        <c:ser>
          <c:idx val="2"/>
          <c:order val="2"/>
          <c:tx>
            <c:strRef>
              <c:f>'3er Trimestre 2022'!$B$47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924-4090-8416-C3540E2E7301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8-F924-4090-8416-C3540E2E730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924-4090-8416-C3540E2E7301}"/>
              </c:ext>
            </c:extLst>
          </c:dPt>
          <c:dLbls>
            <c:dLbl>
              <c:idx val="2"/>
              <c:layout>
                <c:manualLayout>
                  <c:x val="0.20882913629604349"/>
                  <c:y val="0.10847799309627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924-4090-8416-C3540E2E7301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'3er Trimestre 2022'!$C$44:$E$44</c:f>
              <c:strCache>
                <c:ptCount val="3"/>
                <c:pt idx="0">
                  <c:v>Docentes Beneficiados</c:v>
                </c:pt>
                <c:pt idx="1">
                  <c:v>Meta</c:v>
                </c:pt>
                <c:pt idx="2">
                  <c:v>% </c:v>
                </c:pt>
              </c:strCache>
            </c:strRef>
          </c:cat>
          <c:val>
            <c:numRef>
              <c:f>'3er Trimestre 2022'!$C$47:$E$47</c:f>
              <c:numCache>
                <c:formatCode>_-* #,##0_-;\-* #,##0_-;_-* "-"??_-;_-@_-</c:formatCode>
                <c:ptCount val="3"/>
                <c:pt idx="0">
                  <c:v>7716</c:v>
                </c:pt>
                <c:pt idx="1">
                  <c:v>10810</c:v>
                </c:pt>
                <c:pt idx="2" formatCode="0.0%">
                  <c:v>0.71378353376503234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924-4090-8416-C3540E2E7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2022'!$B$45</c15:sqref>
                        </c15:formulaRef>
                      </c:ext>
                    </c:extLst>
                    <c:strCache>
                      <c:ptCount val="1"/>
                      <c:pt idx="0">
                        <c:v>Diplomados y Talleres, congresos, cursos y seminarios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7-9B42-44DA-89F5-0CFF9B0B3DE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9-9B42-44DA-89F5-0CFF9B0B3DE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B-9B42-44DA-89F5-0CFF9B0B3DE1}"/>
                    </c:ext>
                  </c:extLst>
                </c:dPt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2022'!$C$44:$E$44</c15:sqref>
                        </c15:formulaRef>
                      </c:ext>
                    </c:extLst>
                    <c:strCache>
                      <c:ptCount val="3"/>
                      <c:pt idx="0">
                        <c:v>Docentes Beneficiados</c:v>
                      </c:pt>
                      <c:pt idx="1">
                        <c:v>Meta</c:v>
                      </c:pt>
                      <c:pt idx="2">
                        <c:v>% 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2022'!$C$45:$E$45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>
                        <c:v>7716</c:v>
                      </c:pt>
                      <c:pt idx="1">
                        <c:v>9010</c:v>
                      </c:pt>
                      <c:pt idx="2" formatCode="0.0%">
                        <c:v>0.85638179800221981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5-F924-4090-8416-C3540E2E7301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'3er Trimestre 2022'!$B$46</c15:sqref>
                        </c15:formulaRef>
                      </c:ext>
                    </c:extLst>
                    <c:strCache>
                      <c:ptCount val="1"/>
                      <c:pt idx="0">
                        <c:v>FSCA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 xmlns:c16r2="http://schemas.microsoft.com/office/drawing/2015/06/chart">
                    <c:ext xmlns:c16="http://schemas.microsoft.com/office/drawing/2014/chart" uri="{C3380CC4-5D6E-409C-BE32-E72D297353CC}">
                      <c16:uniqueId val="{0000000D-9B42-44DA-89F5-0CFF9B0B3DE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 xmlns:c16r2="http://schemas.microsoft.com/office/drawing/2015/06/chart">
                    <c:ext xmlns:c16="http://schemas.microsoft.com/office/drawing/2014/chart" uri="{C3380CC4-5D6E-409C-BE32-E72D297353CC}">
                      <c16:uniqueId val="{0000000F-9B42-44DA-89F5-0CFF9B0B3DE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 xmlns:c16r2="http://schemas.microsoft.com/office/drawing/2015/06/chart">
                    <c:ext xmlns:c16="http://schemas.microsoft.com/office/drawing/2014/chart" uri="{C3380CC4-5D6E-409C-BE32-E72D297353CC}">
                      <c16:uniqueId val="{00000011-9B42-44DA-89F5-0CFF9B0B3DE1}"/>
                    </c:ext>
                  </c:extLst>
                </c:dPt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'3er Trimestre 2022'!$C$44:$E$44</c15:sqref>
                        </c15:formulaRef>
                      </c:ext>
                    </c:extLst>
                    <c:strCache>
                      <c:ptCount val="3"/>
                      <c:pt idx="0">
                        <c:v>Docentes Beneficiados</c:v>
                      </c:pt>
                      <c:pt idx="1">
                        <c:v>Meta</c:v>
                      </c:pt>
                      <c:pt idx="2">
                        <c:v>% 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'3er Trimestre 2022'!$C$46:$E$46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3"/>
                      <c:pt idx="0">
                        <c:v>0</c:v>
                      </c:pt>
                      <c:pt idx="1">
                        <c:v>1800</c:v>
                      </c:pt>
                      <c:pt idx="2" formatCode="0.0%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6-F924-4090-8416-C3540E2E7301}"/>
                  </c:ext>
                </c:extLst>
              </c15:ser>
            </c15:filteredPieSeries>
          </c:ext>
        </c:extLst>
      </c:pieChart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Departamento de Posgrado </a:t>
            </a:r>
            <a:endParaRPr lang="es-DO" sz="1000" b="1">
              <a:solidFill>
                <a:sysClr val="windowText" lastClr="000000"/>
              </a:solidFill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Total docentes becados vs Meta del año</a:t>
            </a:r>
            <a:endParaRPr lang="es-DO" sz="1000" b="1">
              <a:solidFill>
                <a:sysClr val="windowText" lastClr="000000"/>
              </a:solidFill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>
                <a:solidFill>
                  <a:sysClr val="windowText" lastClr="000000"/>
                </a:solidFill>
              </a:rPr>
              <a:t>Periodo abril-junio 2022</a:t>
            </a:r>
            <a:endParaRPr lang="es-DO" sz="1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32051014341439371"/>
          <c:y val="0.29689091660473704"/>
          <c:w val="0.33546381287974364"/>
          <c:h val="0.5156599886676560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00B05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26F-4208-B5AD-49024036FD70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26F-4208-B5AD-49024036FD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226F-4208-B5AD-49024036FD70}"/>
              </c:ext>
            </c:extLst>
          </c:dPt>
          <c:dLbls>
            <c:dLbl>
              <c:idx val="2"/>
              <c:layout>
                <c:manualLayout>
                  <c:x val="0.20523107263525761"/>
                  <c:y val="0.175342834610636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226F-4208-B5AD-49024036FD7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'3er Trimestre 2022'!$B$116:$D$116</c:f>
              <c:strCache>
                <c:ptCount val="3"/>
                <c:pt idx="0">
                  <c:v>Docentes Beneficiados</c:v>
                </c:pt>
                <c:pt idx="1">
                  <c:v>Meta</c:v>
                </c:pt>
                <c:pt idx="2">
                  <c:v>%</c:v>
                </c:pt>
              </c:strCache>
            </c:strRef>
          </c:cat>
          <c:val>
            <c:numRef>
              <c:f>'3er Trimestre 2022'!$B$117:$D$117</c:f>
              <c:numCache>
                <c:formatCode>_-* #,##0_-;\-* #,##0_-;_-* "-"??_-;_-@_-</c:formatCode>
                <c:ptCount val="3"/>
                <c:pt idx="0">
                  <c:v>602</c:v>
                </c:pt>
                <c:pt idx="1">
                  <c:v>753</c:v>
                </c:pt>
                <c:pt idx="2" formatCode="0.0%">
                  <c:v>0.79946879150066397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4-226F-4208-B5AD-49024036F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900" b="1">
                <a:solidFill>
                  <a:sysClr val="windowText" lastClr="000000"/>
                </a:solidFill>
              </a:rPr>
              <a:t>Formación Continua- Apertura Programas</a:t>
            </a:r>
            <a:endParaRPr lang="es-DO" sz="900" b="1">
              <a:solidFill>
                <a:sysClr val="windowText" lastClr="000000"/>
              </a:solidFill>
            </a:endParaRPr>
          </a:p>
          <a:p>
            <a:pPr>
              <a:defRPr sz="900" b="1">
                <a:solidFill>
                  <a:sysClr val="windowText" lastClr="000000"/>
                </a:solidFill>
              </a:defRPr>
            </a:pPr>
            <a:r>
              <a:rPr lang="en-US" sz="900" b="1">
                <a:solidFill>
                  <a:sysClr val="windowText" lastClr="000000"/>
                </a:solidFill>
              </a:rPr>
              <a:t>% Becas otorgadas  por modalidad</a:t>
            </a:r>
            <a:endParaRPr lang="es-DO" sz="900" b="1">
              <a:solidFill>
                <a:sysClr val="windowText" lastClr="000000"/>
              </a:solidFill>
            </a:endParaRPr>
          </a:p>
          <a:p>
            <a:pPr>
              <a:defRPr sz="900" b="1">
                <a:solidFill>
                  <a:sysClr val="windowText" lastClr="000000"/>
                </a:solidFill>
              </a:defRPr>
            </a:pPr>
            <a:r>
              <a:rPr lang="en-US" sz="900" b="1">
                <a:solidFill>
                  <a:sysClr val="windowText" lastClr="000000"/>
                </a:solidFill>
              </a:rPr>
              <a:t>Periodo julio-septiembre 2022</a:t>
            </a:r>
            <a:endParaRPr lang="es-DO" sz="9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1311053984575835"/>
          <c:y val="0.24123883667168247"/>
          <c:w val="0.82920605361347821"/>
          <c:h val="0.59839836491705012"/>
        </c:manualLayout>
      </c:layout>
      <c:pie3DChart>
        <c:varyColors val="1"/>
        <c:ser>
          <c:idx val="1"/>
          <c:order val="1"/>
          <c:tx>
            <c:strRef>
              <c:f>'3er Trimestre 2022'!$D$54</c:f>
              <c:strCache>
                <c:ptCount val="1"/>
                <c:pt idx="0">
                  <c:v>% </c:v>
                </c:pt>
              </c:strCache>
            </c:strRef>
          </c:tx>
          <c:explosion val="18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ABB-4A64-B119-A41F8BC450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ABB-4A64-B119-A41F8BC450BB}"/>
              </c:ext>
            </c:extLst>
          </c:dPt>
          <c:dPt>
            <c:idx val="2"/>
            <c:bubble3D val="0"/>
            <c:spPr>
              <a:solidFill>
                <a:srgbClr val="00B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ABB-4A64-B119-A41F8BC450BB}"/>
              </c:ext>
            </c:extLst>
          </c:dPt>
          <c:dLbls>
            <c:dLbl>
              <c:idx val="0"/>
              <c:layout>
                <c:manualLayout>
                  <c:x val="-0.1781662382176521"/>
                  <c:y val="3.37511166410122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ABB-4A64-B119-A41F8BC450BB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417167648388437E-2"/>
                  <c:y val="-3.578962853144149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ABB-4A64-B119-A41F8BC450BB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8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'3er Trimestre 2022'!$B$55:$B$57</c:f>
              <c:strCache>
                <c:ptCount val="3"/>
                <c:pt idx="0">
                  <c:v>Diplomados</c:v>
                </c:pt>
                <c:pt idx="1">
                  <c:v>FSCA</c:v>
                </c:pt>
                <c:pt idx="2">
                  <c:v>Talleres, congresos, cursos y seminarios</c:v>
                </c:pt>
              </c:strCache>
            </c:strRef>
          </c:cat>
          <c:val>
            <c:numRef>
              <c:f>'3er Trimestre 2022'!$D$55:$D$57</c:f>
              <c:numCache>
                <c:formatCode>0.00%</c:formatCode>
                <c:ptCount val="3"/>
                <c:pt idx="0" formatCode="0.0%">
                  <c:v>0.48872472783825816</c:v>
                </c:pt>
                <c:pt idx="1">
                  <c:v>0</c:v>
                </c:pt>
                <c:pt idx="2" formatCode="0.0%">
                  <c:v>0.51127527216174184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0D5-4410-A46C-396FA6E300E0}"/>
            </c:ext>
          </c:extLst>
        </c:ser>
        <c:dLbls>
          <c:dLblPos val="ctr"/>
          <c:showLegendKey val="0"/>
          <c:showVal val="0"/>
          <c:showCatName val="1"/>
          <c:showSerName val="0"/>
          <c:showPercent val="0"/>
          <c:showBubbleSize val="0"/>
          <c:showLeaderLines val="1"/>
        </c:dLbls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2022'!$C$54</c15:sqref>
                        </c15:formulaRef>
                      </c:ext>
                    </c:extLst>
                    <c:strCache>
                      <c:ptCount val="1"/>
                      <c:pt idx="0">
                        <c:v>Docentes Beneficiados</c:v>
                      </c:pt>
                    </c:strCache>
                  </c:strRef>
                </c:tx>
                <c:dPt>
                  <c:idx val="0"/>
                  <c:bubble3D val="0"/>
                  <c:explosion val="3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4-E0D5-4410-A46C-396FA6E300E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5-E0D5-4410-A46C-396FA6E300E0}"/>
                    </c:ext>
                  </c:extLst>
                </c:dPt>
                <c:dPt>
                  <c:idx val="2"/>
                  <c:bubble3D val="0"/>
                  <c:explosion val="47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3-E0D5-4410-A46C-396FA6E300E0}"/>
                    </c:ext>
                  </c:extLst>
                </c:dPt>
                <c:dLbls>
                  <c:dLbl>
                    <c:idx val="0"/>
                    <c:tx>
                      <c:rich>
                        <a:bodyPr/>
                        <a:lstStyle/>
                        <a:p>
                          <a:r>
                            <a:rPr lang="en-US"/>
                            <a:t>17.8%</a:t>
                          </a:r>
                        </a:p>
                      </c:rich>
                    </c:tx>
                    <c:dLblPos val="ctr"/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4-E0D5-4410-A46C-396FA6E300E0}"/>
                      </c:ext>
                      <c:ext uri="{CE6537A1-D6FC-4f65-9D91-7224C49458BB}"/>
                    </c:extLst>
                  </c:dLbl>
                  <c:dLbl>
                    <c:idx val="1"/>
                    <c:tx>
                      <c:rich>
                        <a:bodyPr/>
                        <a:lstStyle/>
                        <a:p>
                          <a:r>
                            <a:rPr lang="en-US"/>
                            <a:t>0.35%</a:t>
                          </a:r>
                        </a:p>
                      </c:rich>
                    </c:tx>
                    <c:dLblPos val="ctr"/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5-E0D5-4410-A46C-396FA6E300E0}"/>
                      </c:ext>
                      <c:ext uri="{CE6537A1-D6FC-4f65-9D91-7224C49458BB}"/>
                    </c:extLst>
                  </c:dLbl>
                  <c:dLbl>
                    <c:idx val="2"/>
                    <c:tx>
                      <c:rich>
                        <a:bodyPr/>
                        <a:lstStyle/>
                        <a:p>
                          <a:r>
                            <a:rPr lang="en-US"/>
                            <a:t>81.9% </a:t>
                          </a:r>
                        </a:p>
                      </c:rich>
                    </c:tx>
                    <c:dLblPos val="ctr"/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3-E0D5-4410-A46C-396FA6E300E0}"/>
                      </c:ext>
                      <c:ext uri="{CE6537A1-D6FC-4f65-9D91-7224C49458BB}"/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dLblPos val="ctr"/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2022'!$B$55:$B$57</c15:sqref>
                        </c15:formulaRef>
                      </c:ext>
                    </c:extLst>
                    <c:strCache>
                      <c:ptCount val="3"/>
                      <c:pt idx="0">
                        <c:v>Diplomados</c:v>
                      </c:pt>
                      <c:pt idx="1">
                        <c:v>FSCA</c:v>
                      </c:pt>
                      <c:pt idx="2">
                        <c:v>Talleres, congresos, cursos y seminarios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2022'!$C$55:$C$57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 formatCode="_-* #,##0_-;\-* #,##0_-;_-* &quot;-&quot;??_-;_-@_-">
                        <c:v>3771</c:v>
                      </c:pt>
                      <c:pt idx="1">
                        <c:v>0</c:v>
                      </c:pt>
                      <c:pt idx="2" formatCode="_-* #,##0_-;\-* #,##0_-;_-* &quot;-&quot;??_-;_-@_-">
                        <c:v>3945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E0D5-4410-A46C-396FA6E300E0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Departamento de Posgrado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Docentes Becados por modalidad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Periodo julio-septiembre 2022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1.1627906976744186E-2"/>
          <c:y val="0.28516634943246177"/>
          <c:w val="0.9147286821705426"/>
          <c:h val="0.56092723652550358"/>
        </c:manualLayout>
      </c:layout>
      <c:pie3DChart>
        <c:varyColors val="1"/>
        <c:ser>
          <c:idx val="0"/>
          <c:order val="0"/>
          <c:tx>
            <c:strRef>
              <c:f>'3er Trimestre 2022'!$C$124</c:f>
              <c:strCache>
                <c:ptCount val="1"/>
                <c:pt idx="0">
                  <c:v>Docentes Beneficiados</c:v>
                </c:pt>
              </c:strCache>
            </c:strRef>
          </c:tx>
          <c:spPr>
            <a:solidFill>
              <a:srgbClr val="00B050"/>
            </a:solidFill>
          </c:spPr>
          <c:dPt>
            <c:idx val="0"/>
            <c:bubble3D val="0"/>
            <c:explosion val="33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FF10-4FB4-86D6-27E0EC0FB105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FF10-4FB4-86D6-27E0EC0FB105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F10-4FB4-86D6-27E0EC0FB10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8099249221754257E-2"/>
                  <c:y val="4.200060702403785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DO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F10-4FB4-86D6-27E0EC0FB10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'3er Trimestre 2022'!$B$125:$B$128</c15:sqref>
                  </c15:fullRef>
                </c:ext>
              </c:extLst>
              <c:f>'3er Trimestre 2022'!$B$125:$B$127</c:f>
              <c:strCache>
                <c:ptCount val="3"/>
                <c:pt idx="0">
                  <c:v>Especialidades </c:v>
                </c:pt>
                <c:pt idx="1">
                  <c:v>Maestrías</c:v>
                </c:pt>
                <c:pt idx="2">
                  <c:v>Doctorados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'3er Trimestre 2022'!$C$125:$C$128</c15:sqref>
                  </c15:fullRef>
                </c:ext>
              </c:extLst>
              <c:f>'3er Trimestre 2022'!$C$125:$C$127</c:f>
              <c:numCache>
                <c:formatCode>_-* #,##0_-;\-* #,##0_-;_-* "-"??_-;_-@_-</c:formatCode>
                <c:ptCount val="3"/>
                <c:pt idx="0" formatCode="General">
                  <c:v>295</c:v>
                </c:pt>
                <c:pt idx="1">
                  <c:v>264</c:v>
                </c:pt>
                <c:pt idx="2" formatCode="General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10-4FB4-86D6-27E0EC0FB105}"/>
            </c:ext>
            <c:ext xmlns:c15="http://schemas.microsoft.com/office/drawing/2012/chart" uri="{02D57815-91ED-43cb-92C2-25804820EDAC}">
              <c15:categoryFilterExceptions/>
            </c:ext>
          </c:extLst>
        </c:ser>
        <c:ser>
          <c:idx val="1"/>
          <c:order val="1"/>
          <c:tx>
            <c:strRef>
              <c:f>'3er Trimestre 2022'!$D$124</c:f>
              <c:strCache>
                <c:ptCount val="1"/>
                <c:pt idx="0">
                  <c:v>% 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AED-498E-9028-8156ABFF74E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AED-498E-9028-8156ABFF74E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AED-498E-9028-8156ABFF74E6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'3er Trimestre 2022'!$B$125:$B$128</c15:sqref>
                  </c15:fullRef>
                </c:ext>
              </c:extLst>
              <c:f>'3er Trimestre 2022'!$B$125:$B$127</c:f>
              <c:strCache>
                <c:ptCount val="3"/>
                <c:pt idx="0">
                  <c:v>Especialidades </c:v>
                </c:pt>
                <c:pt idx="1">
                  <c:v>Maestrías</c:v>
                </c:pt>
                <c:pt idx="2">
                  <c:v>Doctorados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'3er Trimestre 2022'!$D$125:$D$128</c15:sqref>
                  </c15:fullRef>
                </c:ext>
              </c:extLst>
              <c:f>'3er Trimestre 2022'!$D$125:$D$127</c:f>
              <c:numCache>
                <c:formatCode>0.0%</c:formatCode>
                <c:ptCount val="3"/>
                <c:pt idx="0">
                  <c:v>0.49003322259136212</c:v>
                </c:pt>
                <c:pt idx="1">
                  <c:v>0.43853820598006643</c:v>
                </c:pt>
                <c:pt idx="2">
                  <c:v>7.1428571428571425E-2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F10-4FB4-86D6-27E0EC0FB105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5">
          <a:lumMod val="75000"/>
        </a:schemeClr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Total Docentes Becados por Trimestre y Tipo de Programa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Para los trimestres el año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9.4005327985687184E-2"/>
          <c:y val="0.14491891739339033"/>
          <c:w val="0.89850403531019296"/>
          <c:h val="0.41672158722095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'Anexo 3'!$C$31</c:f>
              <c:strCache>
                <c:ptCount val="1"/>
                <c:pt idx="0">
                  <c:v>Formación Inicial - Licenciaturas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'Anexo 3'!$D$29:$G$30</c15:sqref>
                  </c15:fullRef>
                </c:ext>
              </c:extLst>
              <c:f>'Anexo 3'!$D$29:$G$30</c:f>
              <c:multiLvlStrCache>
                <c:ptCount val="3"/>
                <c:lvl>
                  <c:pt idx="0">
                    <c:v>Ene./Marz.</c:v>
                  </c:pt>
                  <c:pt idx="1">
                    <c:v>Abr./Jun.</c:v>
                  </c:pt>
                  <c:pt idx="2">
                    <c:v>Jul./Sept.</c:v>
                  </c:pt>
                </c:lvl>
                <c:lvl>
                  <c:pt idx="0">
                    <c:v>Becas otorgadas 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'Anexo 3'!$D$31:$G$31</c15:sqref>
                  </c15:fullRef>
                </c:ext>
              </c:extLst>
              <c:f>'Anexo 3'!$D$31:$F$31</c:f>
              <c:numCache>
                <c:formatCode>_-* #,##0_-;\-* #,##0_-;_-* "-"??_-;_-@_-</c:formatCode>
                <c:ptCount val="3"/>
                <c:pt idx="0">
                  <c:v>149</c:v>
                </c:pt>
                <c:pt idx="1">
                  <c:v>57</c:v>
                </c:pt>
                <c:pt idx="2">
                  <c:v>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FC-4DBB-8D7A-BB0F4CD353F1}"/>
            </c:ext>
          </c:extLst>
        </c:ser>
        <c:ser>
          <c:idx val="1"/>
          <c:order val="1"/>
          <c:tx>
            <c:strRef>
              <c:f>'Anexo 3'!$C$32</c:f>
              <c:strCache>
                <c:ptCount val="1"/>
                <c:pt idx="0">
                  <c:v>Formación Cont.- Diplomados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'Anexo 3'!$D$29:$G$30</c15:sqref>
                  </c15:fullRef>
                </c:ext>
              </c:extLst>
              <c:f>'Anexo 3'!$D$29:$G$30</c:f>
              <c:multiLvlStrCache>
                <c:ptCount val="3"/>
                <c:lvl>
                  <c:pt idx="0">
                    <c:v>Ene./Marz.</c:v>
                  </c:pt>
                  <c:pt idx="1">
                    <c:v>Abr./Jun.</c:v>
                  </c:pt>
                  <c:pt idx="2">
                    <c:v>Jul./Sept.</c:v>
                  </c:pt>
                </c:lvl>
                <c:lvl>
                  <c:pt idx="0">
                    <c:v>Becas otorgadas 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'Anexo 3'!$D$32:$G$32</c15:sqref>
                  </c15:fullRef>
                </c:ext>
              </c:extLst>
              <c:f>'Anexo 3'!$D$32:$F$32</c:f>
              <c:numCache>
                <c:formatCode>_-* #,##0_-;\-* #,##0_-;_-* "-"??_-;_-@_-</c:formatCode>
                <c:ptCount val="3"/>
                <c:pt idx="0">
                  <c:v>2544</c:v>
                </c:pt>
                <c:pt idx="1">
                  <c:v>5049</c:v>
                </c:pt>
                <c:pt idx="2">
                  <c:v>3771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FC-4DBB-8D7A-BB0F4CD353F1}"/>
            </c:ext>
          </c:extLst>
        </c:ser>
        <c:ser>
          <c:idx val="2"/>
          <c:order val="2"/>
          <c:tx>
            <c:strRef>
              <c:f>'Anexo 3'!$C$33</c:f>
              <c:strCache>
                <c:ptCount val="1"/>
                <c:pt idx="0">
                  <c:v>Formación Cont.- Talleres, congresos, cursos y seminarios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'Anexo 3'!$D$29:$G$30</c15:sqref>
                  </c15:fullRef>
                </c:ext>
              </c:extLst>
              <c:f>'Anexo 3'!$D$29:$G$30</c:f>
              <c:multiLvlStrCache>
                <c:ptCount val="3"/>
                <c:lvl>
                  <c:pt idx="0">
                    <c:v>Ene./Marz.</c:v>
                  </c:pt>
                  <c:pt idx="1">
                    <c:v>Abr./Jun.</c:v>
                  </c:pt>
                  <c:pt idx="2">
                    <c:v>Jul./Sept.</c:v>
                  </c:pt>
                </c:lvl>
                <c:lvl>
                  <c:pt idx="0">
                    <c:v>Becas otorgadas 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'Anexo 3'!$D$33:$G$33</c15:sqref>
                  </c15:fullRef>
                </c:ext>
              </c:extLst>
              <c:f>'Anexo 3'!$D$33:$F$33</c:f>
              <c:numCache>
                <c:formatCode>_-* #,##0_-;\-* #,##0_-;_-* "-"??_-;_-@_-</c:formatCode>
                <c:ptCount val="3"/>
                <c:pt idx="0">
                  <c:v>11737</c:v>
                </c:pt>
                <c:pt idx="1">
                  <c:v>6278</c:v>
                </c:pt>
                <c:pt idx="2">
                  <c:v>3945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FC-4DBB-8D7A-BB0F4CD353F1}"/>
            </c:ext>
          </c:extLst>
        </c:ser>
        <c:ser>
          <c:idx val="3"/>
          <c:order val="3"/>
          <c:tx>
            <c:strRef>
              <c:f>'Anexo 3'!$C$34</c:f>
              <c:strCache>
                <c:ptCount val="1"/>
                <c:pt idx="0">
                  <c:v>Formación Cont.- FSCA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'Anexo 3'!$D$29:$G$30</c15:sqref>
                  </c15:fullRef>
                </c:ext>
              </c:extLst>
              <c:f>'Anexo 3'!$D$29:$G$30</c:f>
              <c:multiLvlStrCache>
                <c:ptCount val="3"/>
                <c:lvl>
                  <c:pt idx="0">
                    <c:v>Ene./Marz.</c:v>
                  </c:pt>
                  <c:pt idx="1">
                    <c:v>Abr./Jun.</c:v>
                  </c:pt>
                  <c:pt idx="2">
                    <c:v>Jul./Sept.</c:v>
                  </c:pt>
                </c:lvl>
                <c:lvl>
                  <c:pt idx="0">
                    <c:v>Becas otorgadas 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'Anexo 3'!$D$34:$G$34</c15:sqref>
                  </c15:fullRef>
                </c:ext>
              </c:extLst>
              <c:f>'Anexo 3'!$D$34:$F$34</c:f>
              <c:numCache>
                <c:formatCode>_-* #,##0_-;\-* #,##0_-;_-* "-"??_-;_-@_-</c:formatCode>
                <c:ptCount val="3"/>
                <c:pt idx="0">
                  <c:v>50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EFC-4DBB-8D7A-BB0F4CD353F1}"/>
            </c:ext>
          </c:extLst>
        </c:ser>
        <c:ser>
          <c:idx val="4"/>
          <c:order val="4"/>
          <c:tx>
            <c:strRef>
              <c:f>'Anexo 3'!$C$35</c:f>
              <c:strCache>
                <c:ptCount val="1"/>
                <c:pt idx="0">
                  <c:v>Posgrado - Especialidades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'Anexo 3'!$D$29:$G$30</c15:sqref>
                  </c15:fullRef>
                </c:ext>
              </c:extLst>
              <c:f>'Anexo 3'!$D$29:$G$30</c:f>
              <c:multiLvlStrCache>
                <c:ptCount val="3"/>
                <c:lvl>
                  <c:pt idx="0">
                    <c:v>Ene./Marz.</c:v>
                  </c:pt>
                  <c:pt idx="1">
                    <c:v>Abr./Jun.</c:v>
                  </c:pt>
                  <c:pt idx="2">
                    <c:v>Jul./Sept.</c:v>
                  </c:pt>
                </c:lvl>
                <c:lvl>
                  <c:pt idx="0">
                    <c:v>Becas otorgadas 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'Anexo 3'!$D$35:$G$35</c15:sqref>
                  </c15:fullRef>
                </c:ext>
              </c:extLst>
              <c:f>'Anexo 3'!$D$35:$F$35</c:f>
              <c:numCache>
                <c:formatCode>_-* #,##0_-;\-* #,##0_-;_-* "-"??_-;_-@_-</c:formatCode>
                <c:ptCount val="3"/>
                <c:pt idx="0">
                  <c:v>108</c:v>
                </c:pt>
                <c:pt idx="1">
                  <c:v>97</c:v>
                </c:pt>
                <c:pt idx="2">
                  <c:v>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EFC-4DBB-8D7A-BB0F4CD353F1}"/>
            </c:ext>
          </c:extLst>
        </c:ser>
        <c:ser>
          <c:idx val="5"/>
          <c:order val="5"/>
          <c:tx>
            <c:strRef>
              <c:f>'Anexo 3'!$C$36</c:f>
              <c:strCache>
                <c:ptCount val="1"/>
                <c:pt idx="0">
                  <c:v>Posgrado - Maestrías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'Anexo 3'!$D$29:$G$30</c15:sqref>
                  </c15:fullRef>
                </c:ext>
              </c:extLst>
              <c:f>'Anexo 3'!$D$29:$G$30</c:f>
              <c:multiLvlStrCache>
                <c:ptCount val="3"/>
                <c:lvl>
                  <c:pt idx="0">
                    <c:v>Ene./Marz.</c:v>
                  </c:pt>
                  <c:pt idx="1">
                    <c:v>Abr./Jun.</c:v>
                  </c:pt>
                  <c:pt idx="2">
                    <c:v>Jul./Sept.</c:v>
                  </c:pt>
                </c:lvl>
                <c:lvl>
                  <c:pt idx="0">
                    <c:v>Becas otorgadas 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'Anexo 3'!$D$36:$G$36</c15:sqref>
                  </c15:fullRef>
                </c:ext>
              </c:extLst>
              <c:f>'Anexo 3'!$D$36:$F$36</c:f>
              <c:numCache>
                <c:formatCode>_-* #,##0_-;\-* #,##0_-;_-* "-"??_-;_-@_-</c:formatCode>
                <c:ptCount val="3"/>
                <c:pt idx="0">
                  <c:v>416</c:v>
                </c:pt>
                <c:pt idx="1">
                  <c:v>213</c:v>
                </c:pt>
                <c:pt idx="2">
                  <c:v>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EFC-4DBB-8D7A-BB0F4CD353F1}"/>
            </c:ext>
          </c:extLst>
        </c:ser>
        <c:ser>
          <c:idx val="6"/>
          <c:order val="6"/>
          <c:tx>
            <c:strRef>
              <c:f>'Anexo 3'!$C$37</c:f>
              <c:strCache>
                <c:ptCount val="1"/>
                <c:pt idx="0">
                  <c:v>Posgrado - Doctorados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'Anexo 3'!$D$29:$G$30</c15:sqref>
                  </c15:fullRef>
                </c:ext>
              </c:extLst>
              <c:f>'Anexo 3'!$D$29:$G$30</c:f>
              <c:multiLvlStrCache>
                <c:ptCount val="3"/>
                <c:lvl>
                  <c:pt idx="0">
                    <c:v>Ene./Marz.</c:v>
                  </c:pt>
                  <c:pt idx="1">
                    <c:v>Abr./Jun.</c:v>
                  </c:pt>
                  <c:pt idx="2">
                    <c:v>Jul./Sept.</c:v>
                  </c:pt>
                </c:lvl>
                <c:lvl>
                  <c:pt idx="0">
                    <c:v>Becas otorgadas 2022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'Anexo 3'!$D$37:$G$37</c15:sqref>
                  </c15:fullRef>
                </c:ext>
              </c:extLst>
              <c:f>'Anexo 3'!$D$37:$F$37</c:f>
              <c:numCache>
                <c:formatCode>_-* #,##0_-;\-* #,##0_-;_-* "-"??_-;_-@_-</c:formatCode>
                <c:ptCount val="3"/>
                <c:pt idx="0">
                  <c:v>0</c:v>
                </c:pt>
                <c:pt idx="1">
                  <c:v>0</c:v>
                </c:pt>
                <c:pt idx="2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EFC-4DBB-8D7A-BB0F4CD35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30545920"/>
        <c:axId val="17305497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7"/>
                <c:order val="7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'Anexo 3'!$C$38</c15:sqref>
                        </c15:formulaRef>
                      </c:ext>
                    </c:extLst>
                    <c:strCache>
                      <c:ptCount val="1"/>
                      <c:pt idx="0">
                        <c:v>Total general de Becas Otorgadas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ellipsis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'Anexo 3'!$D$29:$G$30</c15:sqref>
                        </c15:fullRef>
                        <c15:formulaRef>
                          <c15:sqref>'Anexo 3'!$D$29:$G$30</c15:sqref>
                        </c15:formulaRef>
                      </c:ext>
                    </c:extLst>
                    <c:multiLvlStrCache>
                      <c:ptCount val="3"/>
                      <c:lvl>
                        <c:pt idx="0">
                          <c:v>Ene./Marz.</c:v>
                        </c:pt>
                        <c:pt idx="1">
                          <c:v>Abr./Jun.</c:v>
                        </c:pt>
                        <c:pt idx="2">
                          <c:v>Jul./Sept.</c:v>
                        </c:pt>
                      </c:lvl>
                      <c:lvl>
                        <c:pt idx="0">
                          <c:v>Becas otorgadas 2022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'Anexo 3'!$D$38:$G$38</c15:sqref>
                        </c15:fullRef>
                        <c15:formulaRef>
                          <c15:sqref>'Anexo 3'!$D$38:$F$38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15004</c:v>
                      </c:pt>
                      <c:pt idx="1">
                        <c:v>11694</c:v>
                      </c:pt>
                      <c:pt idx="2">
                        <c:v>8582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A9AA-4046-8B3D-ADED8FFD30C2}"/>
                  </c:ext>
                </c:extLst>
              </c15:ser>
            </c15:filteredBarSeries>
          </c:ext>
        </c:extLst>
      </c:barChart>
      <c:catAx>
        <c:axId val="1730545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30549728"/>
        <c:crosses val="autoZero"/>
        <c:auto val="1"/>
        <c:lblAlgn val="ctr"/>
        <c:lblOffset val="100"/>
        <c:noMultiLvlLbl val="0"/>
      </c:catAx>
      <c:valAx>
        <c:axId val="173054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30545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269140086302766E-3"/>
          <c:y val="0.69563649705077191"/>
          <c:w val="0.8960677933550989"/>
          <c:h val="0.261849145463500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Departamento de Posgrado 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Docentes becados según Área Formativa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1">
                <a:solidFill>
                  <a:sysClr val="windowText" lastClr="000000"/>
                </a:solidFill>
              </a:defRPr>
            </a:pPr>
            <a:endParaRPr lang="es-DO" sz="1000" b="1">
              <a:solidFill>
                <a:sysClr val="windowText" lastClr="000000"/>
              </a:solidFill>
              <a:effectLst/>
            </a:endParaRPr>
          </a:p>
        </c:rich>
      </c:tx>
      <c:layout>
        <c:manualLayout>
          <c:xMode val="edge"/>
          <c:yMode val="edge"/>
          <c:x val="0.20112530748564345"/>
          <c:y val="1.8306807055739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9214944607261245"/>
          <c:y val="0.24139796429363264"/>
          <c:w val="0.66319718564475927"/>
          <c:h val="0.75630293718047548"/>
        </c:manualLayout>
      </c:layout>
      <c:bar3D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2022'!$B$140:$B$146</c:f>
              <c:strCache>
                <c:ptCount val="7"/>
                <c:pt idx="0">
                  <c:v>Educación Inicial</c:v>
                </c:pt>
                <c:pt idx="1">
                  <c:v>Gestión de Centros Educativos</c:v>
                </c:pt>
                <c:pt idx="2">
                  <c:v>TIC Informática</c:v>
                </c:pt>
                <c:pt idx="3">
                  <c:v>Innovación Educativa</c:v>
                </c:pt>
                <c:pt idx="4">
                  <c:v>Lectoescritura y Matemáticas</c:v>
                </c:pt>
                <c:pt idx="5">
                  <c:v>Educación Ambiental</c:v>
                </c:pt>
                <c:pt idx="6">
                  <c:v>Gestión de la Educación</c:v>
                </c:pt>
              </c:strCache>
            </c:strRef>
          </c:cat>
          <c:val>
            <c:numRef>
              <c:f>'3er Trimestre 2022'!$C$140:$C$146</c:f>
              <c:numCache>
                <c:formatCode>General</c:formatCode>
                <c:ptCount val="7"/>
                <c:pt idx="0">
                  <c:v>284</c:v>
                </c:pt>
                <c:pt idx="1">
                  <c:v>84</c:v>
                </c:pt>
                <c:pt idx="2">
                  <c:v>83</c:v>
                </c:pt>
                <c:pt idx="3">
                  <c:v>32</c:v>
                </c:pt>
                <c:pt idx="4">
                  <c:v>36</c:v>
                </c:pt>
                <c:pt idx="5">
                  <c:v>40</c:v>
                </c:pt>
                <c:pt idx="6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D59-43F9-9AE1-F35D301F1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453979008"/>
        <c:axId val="1453983904"/>
        <c:axId val="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bg1"/>
                  </a:solidFill>
                  <a:ln>
                    <a:noFill/>
                  </a:ln>
                  <a:effectLst/>
                  <a:sp3d/>
                </c:spPr>
                <c:invertIfNegative val="0"/>
                <c:dLbls>
                  <c:dLbl>
                    <c:idx val="0"/>
                    <c:layout>
                      <c:manualLayout>
                        <c:x val="0.48978718787044734"/>
                        <c:y val="-3.4760997613260639E-2"/>
                      </c:manualLayout>
                    </c:layout>
                    <c:tx>
                      <c:rich>
                        <a:bodyPr/>
                        <a:lstStyle/>
                        <a:p>
                          <a:fld id="{83BD0622-F7C0-4C0A-83DB-77136064D3BC}" type="VALUE">
                            <a:rPr lang="en-US"/>
                            <a:pPr/>
                            <a:t>[VALOR]</a:t>
                          </a:fld>
                          <a:r>
                            <a:rPr lang="en-US"/>
                            <a:t>%</a:t>
                          </a:r>
                        </a:p>
                      </c:rich>
                    </c:tx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B-4900-4D7C-B2D5-DF58F4E16FD8}"/>
                      </c:ext>
                      <c:ext uri="{CE6537A1-D6FC-4f65-9D91-7224C49458BB}">
                        <c15:dlblFieldTable/>
                        <c15:showDataLabelsRange val="0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rgbClr val="0070C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2022'!$B$140:$B$146</c15:sqref>
                        </c15:formulaRef>
                      </c:ext>
                    </c:extLst>
                    <c:strCache>
                      <c:ptCount val="7"/>
                      <c:pt idx="0">
                        <c:v>Educación Inicial</c:v>
                      </c:pt>
                      <c:pt idx="1">
                        <c:v>Gestión de Centros Educativos</c:v>
                      </c:pt>
                      <c:pt idx="2">
                        <c:v>TIC Informática</c:v>
                      </c:pt>
                      <c:pt idx="3">
                        <c:v>Innovación Educativa</c:v>
                      </c:pt>
                      <c:pt idx="4">
                        <c:v>Lectoescritura y Matemáticas</c:v>
                      </c:pt>
                      <c:pt idx="5">
                        <c:v>Educación Ambiental</c:v>
                      </c:pt>
                      <c:pt idx="6">
                        <c:v>Gestión de la Educación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2022'!$D$140:$D$146</c15:sqref>
                        </c15:formulaRef>
                      </c:ext>
                    </c:extLst>
                    <c:numCache>
                      <c:formatCode>0.00%</c:formatCode>
                      <c:ptCount val="7"/>
                      <c:pt idx="0">
                        <c:v>0.47176079734219267</c:v>
                      </c:pt>
                      <c:pt idx="1">
                        <c:v>0.13953488372093023</c:v>
                      </c:pt>
                      <c:pt idx="2">
                        <c:v>0.13787375415282391</c:v>
                      </c:pt>
                      <c:pt idx="3">
                        <c:v>5.3156146179401995E-2</c:v>
                      </c:pt>
                      <c:pt idx="4">
                        <c:v>5.9800664451827246E-2</c:v>
                      </c:pt>
                      <c:pt idx="5">
                        <c:v>6.6445182724252497E-2</c:v>
                      </c:pt>
                      <c:pt idx="6">
                        <c:v>7.1428571428571425E-2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4900-4D7C-B2D5-DF58F4E16FD8}"/>
                  </c:ext>
                </c:extLst>
              </c15:ser>
            </c15:filteredBarSeries>
          </c:ext>
        </c:extLst>
      </c:bar3DChart>
      <c:valAx>
        <c:axId val="1453983904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453979008"/>
        <c:crosses val="autoZero"/>
        <c:crossBetween val="between"/>
      </c:valAx>
      <c:catAx>
        <c:axId val="14539790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839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  <a:r>
              <a:rPr lang="en-US" sz="1000" b="1">
                <a:solidFill>
                  <a:sysClr val="windowText" lastClr="000000"/>
                </a:solidFill>
              </a:rPr>
              <a:t>Total Docentes Becados por Trimestre </a:t>
            </a:r>
            <a:endParaRPr lang="es-DO" sz="1000" b="1">
              <a:solidFill>
                <a:sysClr val="windowText" lastClr="000000"/>
              </a:solidFill>
            </a:endParaRPr>
          </a:p>
          <a:p>
            <a:pPr>
              <a:defRPr/>
            </a:pPr>
            <a:r>
              <a:rPr lang="en-US" sz="1000" b="1">
                <a:solidFill>
                  <a:sysClr val="windowText" lastClr="000000"/>
                </a:solidFill>
              </a:rPr>
              <a:t>Periodo abril-junio 2022</a:t>
            </a:r>
            <a:endParaRPr lang="es-DO" sz="1000" b="1">
              <a:solidFill>
                <a:sysClr val="windowText" lastClr="000000"/>
              </a:solidFill>
            </a:endParaRP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effectLst/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'Anexo 3'!$C$49</c:f>
              <c:strCache>
                <c:ptCount val="1"/>
                <c:pt idx="0">
                  <c:v> Becas Otorgadas</c:v>
                </c:pt>
              </c:strCache>
            </c:strRef>
          </c:tx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Lbls>
            <c:dLbl>
              <c:idx val="0"/>
              <c:layout>
                <c:manualLayout>
                  <c:x val="-2.7777777777777779E-3"/>
                  <c:y val="7.08898366870807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8C80-4671-AA3D-C2AA2B0ADF5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'Anexo 3'!$D$48:$G$48</c:f>
              <c:strCache>
                <c:ptCount val="4"/>
                <c:pt idx="0">
                  <c:v>Ene./Marz.</c:v>
                </c:pt>
                <c:pt idx="1">
                  <c:v>Abr./Jun.</c:v>
                </c:pt>
                <c:pt idx="2">
                  <c:v>Jul./Sept.</c:v>
                </c:pt>
                <c:pt idx="3">
                  <c:v>Oct./Dic.</c:v>
                </c:pt>
              </c:strCache>
            </c:strRef>
          </c:cat>
          <c:val>
            <c:numRef>
              <c:f>'Anexo 3'!$D$49:$G$49</c:f>
              <c:numCache>
                <c:formatCode>#,##0</c:formatCode>
                <c:ptCount val="4"/>
                <c:pt idx="0">
                  <c:v>15004</c:v>
                </c:pt>
                <c:pt idx="1">
                  <c:v>11694</c:v>
                </c:pt>
                <c:pt idx="2">
                  <c:v>8582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80-4671-AA3D-C2AA2B0ADF5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1730553536"/>
        <c:axId val="1730552448"/>
      </c:barChart>
      <c:catAx>
        <c:axId val="173055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30552448"/>
        <c:crosses val="autoZero"/>
        <c:auto val="1"/>
        <c:lblAlgn val="ctr"/>
        <c:lblOffset val="100"/>
        <c:noMultiLvlLbl val="0"/>
      </c:catAx>
      <c:valAx>
        <c:axId val="1730552448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730553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Total Docentes Becados por Trimestre y Tipo de Programa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Trimestre Julio-Septiembre,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9.4005327985687184E-2"/>
          <c:y val="0.14491891739339033"/>
          <c:w val="0.89850403531019296"/>
          <c:h val="0.41672158722095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'Anexo 3'!$C$31</c:f>
              <c:strCache>
                <c:ptCount val="1"/>
                <c:pt idx="0">
                  <c:v>Formación Inicial - Licenciaturas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'Anexo 3'!$D$29:$G$30</c15:sqref>
                  </c15:fullRef>
                </c:ext>
              </c:extLst>
              <c:f>'Anexo 3'!$F$29:$F$30</c:f>
              <c:multiLvlStrCache>
                <c:ptCount val="1"/>
                <c:lvl>
                  <c:pt idx="0">
                    <c:v>Jul./Sept.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'Anexo 3'!$D$31:$G$31</c15:sqref>
                  </c15:fullRef>
                </c:ext>
              </c:extLst>
              <c:f>'Anexo 3'!$F$31</c:f>
              <c:numCache>
                <c:formatCode>_-* #,##0_-;\-* #,##0_-;_-* "-"??_-;_-@_-</c:formatCode>
                <c:ptCount val="1"/>
                <c:pt idx="0">
                  <c:v>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83-4D59-A5C8-299ED96E256F}"/>
            </c:ext>
          </c:extLst>
        </c:ser>
        <c:ser>
          <c:idx val="1"/>
          <c:order val="1"/>
          <c:tx>
            <c:strRef>
              <c:f>'Anexo 3'!$C$32</c:f>
              <c:strCache>
                <c:ptCount val="1"/>
                <c:pt idx="0">
                  <c:v>Formación Cont.- Diplomados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'Anexo 3'!$D$29:$G$30</c15:sqref>
                  </c15:fullRef>
                </c:ext>
              </c:extLst>
              <c:f>'Anexo 3'!$F$29:$F$30</c:f>
              <c:multiLvlStrCache>
                <c:ptCount val="1"/>
                <c:lvl>
                  <c:pt idx="0">
                    <c:v>Jul./Sept.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'Anexo 3'!$D$32:$G$32</c15:sqref>
                  </c15:fullRef>
                </c:ext>
              </c:extLst>
              <c:f>'Anexo 3'!$F$32</c:f>
              <c:numCache>
                <c:formatCode>_-* #,##0_-;\-* #,##0_-;_-* "-"??_-;_-@_-</c:formatCode>
                <c:ptCount val="1"/>
                <c:pt idx="0">
                  <c:v>3771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183-4D59-A5C8-299ED96E256F}"/>
            </c:ext>
          </c:extLst>
        </c:ser>
        <c:ser>
          <c:idx val="2"/>
          <c:order val="2"/>
          <c:tx>
            <c:strRef>
              <c:f>'Anexo 3'!$C$33</c:f>
              <c:strCache>
                <c:ptCount val="1"/>
                <c:pt idx="0">
                  <c:v>Formación Cont.- Talleres, congresos, cursos y seminarios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'Anexo 3'!$D$29:$G$30</c15:sqref>
                  </c15:fullRef>
                </c:ext>
              </c:extLst>
              <c:f>'Anexo 3'!$F$29:$F$30</c:f>
              <c:multiLvlStrCache>
                <c:ptCount val="1"/>
                <c:lvl>
                  <c:pt idx="0">
                    <c:v>Jul./Sept.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'Anexo 3'!$D$33:$G$33</c15:sqref>
                  </c15:fullRef>
                </c:ext>
              </c:extLst>
              <c:f>'Anexo 3'!$F$33</c:f>
              <c:numCache>
                <c:formatCode>_-* #,##0_-;\-* #,##0_-;_-* "-"??_-;_-@_-</c:formatCode>
                <c:ptCount val="1"/>
                <c:pt idx="0">
                  <c:v>3945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183-4D59-A5C8-299ED96E256F}"/>
            </c:ext>
          </c:extLst>
        </c:ser>
        <c:ser>
          <c:idx val="3"/>
          <c:order val="3"/>
          <c:tx>
            <c:strRef>
              <c:f>'Anexo 3'!$C$34</c:f>
              <c:strCache>
                <c:ptCount val="1"/>
                <c:pt idx="0">
                  <c:v>Formación Cont.- FSCA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'Anexo 3'!$D$29:$G$30</c15:sqref>
                  </c15:fullRef>
                </c:ext>
              </c:extLst>
              <c:f>'Anexo 3'!$F$29:$F$30</c:f>
              <c:multiLvlStrCache>
                <c:ptCount val="1"/>
                <c:lvl>
                  <c:pt idx="0">
                    <c:v>Jul./Sept.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'Anexo 3'!$D$34:$G$34</c15:sqref>
                  </c15:fullRef>
                </c:ext>
              </c:extLst>
              <c:f>'Anexo 3'!$F$34</c:f>
              <c:numCache>
                <c:formatCode>_-* #,##0_-;\-* #,##0_-;_-* "-"??_-;_-@_-</c:formatCode>
                <c:ptCount val="1"/>
                <c:pt idx="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183-4D59-A5C8-299ED96E256F}"/>
            </c:ext>
          </c:extLst>
        </c:ser>
        <c:ser>
          <c:idx val="4"/>
          <c:order val="4"/>
          <c:tx>
            <c:strRef>
              <c:f>'Anexo 3'!$C$35</c:f>
              <c:strCache>
                <c:ptCount val="1"/>
                <c:pt idx="0">
                  <c:v>Posgrado - Especialidades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'Anexo 3'!$D$29:$G$30</c15:sqref>
                  </c15:fullRef>
                </c:ext>
              </c:extLst>
              <c:f>'Anexo 3'!$F$29:$F$30</c:f>
              <c:multiLvlStrCache>
                <c:ptCount val="1"/>
                <c:lvl>
                  <c:pt idx="0">
                    <c:v>Jul./Sept.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'Anexo 3'!$D$35:$G$35</c15:sqref>
                  </c15:fullRef>
                </c:ext>
              </c:extLst>
              <c:f>'Anexo 3'!$F$35</c:f>
              <c:numCache>
                <c:formatCode>_-* #,##0_-;\-* #,##0_-;_-* "-"??_-;_-@_-</c:formatCode>
                <c:ptCount val="1"/>
                <c:pt idx="0">
                  <c:v>295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183-4D59-A5C8-299ED96E256F}"/>
            </c:ext>
          </c:extLst>
        </c:ser>
        <c:ser>
          <c:idx val="5"/>
          <c:order val="5"/>
          <c:tx>
            <c:strRef>
              <c:f>'Anexo 3'!$C$36</c:f>
              <c:strCache>
                <c:ptCount val="1"/>
                <c:pt idx="0">
                  <c:v>Posgrado - Maestrías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'Anexo 3'!$D$29:$G$30</c15:sqref>
                  </c15:fullRef>
                </c:ext>
              </c:extLst>
              <c:f>'Anexo 3'!$F$29:$F$30</c:f>
              <c:multiLvlStrCache>
                <c:ptCount val="1"/>
                <c:lvl>
                  <c:pt idx="0">
                    <c:v>Jul./Sept.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'Anexo 3'!$D$36:$G$36</c15:sqref>
                  </c15:fullRef>
                </c:ext>
              </c:extLst>
              <c:f>'Anexo 3'!$F$36</c:f>
              <c:numCache>
                <c:formatCode>_-* #,##0_-;\-* #,##0_-;_-* "-"??_-;_-@_-</c:formatCode>
                <c:ptCount val="1"/>
                <c:pt idx="0">
                  <c:v>264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183-4D59-A5C8-299ED96E256F}"/>
            </c:ext>
          </c:extLst>
        </c:ser>
        <c:ser>
          <c:idx val="6"/>
          <c:order val="6"/>
          <c:tx>
            <c:strRef>
              <c:f>'Anexo 3'!$C$37</c:f>
              <c:strCache>
                <c:ptCount val="1"/>
                <c:pt idx="0">
                  <c:v>Posgrado - Doctorados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extLst>
                <c:ext xmlns:c15="http://schemas.microsoft.com/office/drawing/2012/chart" uri="{02D57815-91ED-43cb-92C2-25804820EDAC}">
                  <c15:fullRef>
                    <c15:sqref>'Anexo 3'!$D$29:$G$30</c15:sqref>
                  </c15:fullRef>
                </c:ext>
              </c:extLst>
              <c:f>'Anexo 3'!$F$29:$F$30</c:f>
              <c:multiLvlStrCache>
                <c:ptCount val="1"/>
                <c:lvl>
                  <c:pt idx="0">
                    <c:v>Jul./Sept.</c:v>
                  </c:pt>
                </c:lvl>
                <c:lvl/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'Anexo 3'!$D$37:$G$37</c15:sqref>
                  </c15:fullRef>
                </c:ext>
              </c:extLst>
              <c:f>'Anexo 3'!$F$37</c:f>
              <c:numCache>
                <c:formatCode>_-* #,##0_-;\-* #,##0_-;_-* "-"??_-;_-@_-</c:formatCode>
                <c:ptCount val="1"/>
                <c:pt idx="0">
                  <c:v>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183-4D59-A5C8-299ED96E2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30552992"/>
        <c:axId val="17305437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7"/>
                <c:order val="7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'Anexo 3'!$C$38</c15:sqref>
                        </c15:formulaRef>
                      </c:ext>
                    </c:extLst>
                    <c:strCache>
                      <c:ptCount val="1"/>
                      <c:pt idx="0">
                        <c:v>Total general de Becas Otorgadas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dLbls>
                  <c:spPr>
                    <a:noFill/>
                    <a:ln>
                      <a:noFill/>
                    </a:ln>
                    <a:effectLst/>
                  </c:spPr>
                  <c:txPr>
                    <a:bodyPr rot="-5400000" spcFirstLastPara="1" vertOverflow="ellipsis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6r2="http://schemas.microsoft.com/office/drawing/2015/06/chart">
                    <c:ext uri="{CE6537A1-D6FC-4f65-9D91-7224C49458BB}">
                      <c15:showLeaderLines val="1"/>
                      <c15:leaderLines>
                        <c:spPr>
                          <a:ln w="9525" cap="flat" cmpd="sng" algn="ctr">
                            <a:solidFill>
                              <a:schemeClr val="tx1">
                                <a:lumMod val="35000"/>
                                <a:lumOff val="65000"/>
                              </a:schemeClr>
                            </a:solidFill>
                            <a:round/>
                          </a:ln>
                          <a:effectLst/>
                        </c:spPr>
                      </c15:leaderLines>
                    </c:ext>
                  </c:extLst>
                </c:dLbls>
                <c:cat>
                  <c:multiLvlStrRef>
                    <c:extLst>
                      <c:ext uri="{02D57815-91ED-43cb-92C2-25804820EDAC}">
                        <c15:fullRef>
                          <c15:sqref>'Anexo 3'!$D$29:$G$30</c15:sqref>
                        </c15:fullRef>
                        <c15:formulaRef>
                          <c15:sqref>'Anexo 3'!$F$29:$F$30</c15:sqref>
                        </c15:formulaRef>
                      </c:ext>
                    </c:extLst>
                    <c:multiLvlStrCache>
                      <c:ptCount val="1"/>
                      <c:lvl>
                        <c:pt idx="0">
                          <c:v>Jul./Sept.</c:v>
                        </c:pt>
                      </c:lvl>
                      <c:lvl/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'Anexo 3'!$D$38:$G$38</c15:sqref>
                        </c15:fullRef>
                        <c15:formulaRef>
                          <c15:sqref>'Anexo 3'!$F$38</c15:sqref>
                        </c15:formulaRef>
                      </c:ext>
                    </c:extLst>
                    <c:numCache>
                      <c:formatCode>#,##0</c:formatCode>
                      <c:ptCount val="1"/>
                      <c:pt idx="0">
                        <c:v>8582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7-3183-4D59-A5C8-299ED96E256F}"/>
                  </c:ext>
                </c:extLst>
              </c15:ser>
            </c15:filteredBarSeries>
          </c:ext>
        </c:extLst>
      </c:barChart>
      <c:catAx>
        <c:axId val="173055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30543744"/>
        <c:crosses val="autoZero"/>
        <c:auto val="1"/>
        <c:lblAlgn val="ctr"/>
        <c:lblOffset val="100"/>
        <c:noMultiLvlLbl val="0"/>
      </c:catAx>
      <c:valAx>
        <c:axId val="1730543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30552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0269140086302766E-3"/>
          <c:y val="0.69563649705077191"/>
          <c:w val="0.8960677933550989"/>
          <c:h val="0.261849145463500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100" baseline="0">
                <a:solidFill>
                  <a:sysClr val="windowText" lastClr="000000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000"/>
              <a:t>% Becas otorgadas por Áreas Académicas </a:t>
            </a:r>
            <a:r>
              <a:rPr lang="en-US" sz="1000" b="1" i="0" u="none" strike="noStrike" baseline="0">
                <a:effectLst/>
              </a:rPr>
              <a:t>vs Meta del trimestre establecida </a:t>
            </a:r>
          </a:p>
          <a:p>
            <a:pPr>
              <a:defRPr sz="1000"/>
            </a:pPr>
            <a:r>
              <a:rPr lang="en-US" sz="1000" b="1" i="0" u="none" strike="noStrike" baseline="0">
                <a:effectLst/>
              </a:rPr>
              <a:t>Periodo julio - septiembre 2022  </a:t>
            </a:r>
            <a:endParaRPr lang="en-US" sz="1000"/>
          </a:p>
        </c:rich>
      </c:tx>
      <c:layout>
        <c:manualLayout>
          <c:xMode val="edge"/>
          <c:yMode val="edge"/>
          <c:x val="0.1373419928348372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100" baseline="0">
              <a:solidFill>
                <a:sysClr val="windowText" lastClr="000000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2.5330754251252089E-2"/>
          <c:y val="0.2156446448696468"/>
          <c:w val="0.48644093117603121"/>
          <c:h val="0.6422358196593905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'Anexo 4'!$D$28</c:f>
              <c:strCache>
                <c:ptCount val="1"/>
                <c:pt idx="0">
                  <c:v>% Logrado vs Meta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dPt>
          <c:dLbls>
            <c:dLbl>
              <c:idx val="1"/>
              <c:layout>
                <c:manualLayout>
                  <c:x val="-3.1729082645158353E-3"/>
                  <c:y val="-9.2432136980060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6D-468A-9749-8238F05497F7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'Anexo 4'!$C$29:$C$33</c15:sqref>
                  </c15:fullRef>
                </c:ext>
              </c:extLst>
              <c:f>'Anexo 4'!$C$31:$C$33</c:f>
              <c:strCache>
                <c:ptCount val="3"/>
                <c:pt idx="0">
                  <c:v>Posgrado</c:v>
                </c:pt>
                <c:pt idx="1">
                  <c:v>Diplomados y Talleres, congresos, cursos y seminarios</c:v>
                </c:pt>
                <c:pt idx="2">
                  <c:v>FSCA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'Anexo 4'!$D$29:$D$33</c15:sqref>
                  </c15:fullRef>
                </c:ext>
              </c:extLst>
              <c:f>'Anexo 4'!$D$31:$D$33</c:f>
              <c:numCache>
                <c:formatCode>0%</c:formatCode>
                <c:ptCount val="3"/>
                <c:pt idx="0">
                  <c:v>0.79946879150066397</c:v>
                </c:pt>
                <c:pt idx="1" formatCode="0.0%">
                  <c:v>0.85638179800221981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45-4BB0-A032-01071405A1DA}"/>
            </c:ext>
            <c:ext xmlns:c15="http://schemas.microsoft.com/office/drawing/2012/chart" uri="{02D57815-91ED-43cb-92C2-25804820EDAC}">
              <c15:categoryFilterExceptions>
                <c15:categoryFilterException>
                  <c15:sqref>'Anexo 4'!$D$30</c15:sqref>
                  <c15:spPr xmlns:c15="http://schemas.microsoft.com/office/drawing/2012/chart">
                    <a:gradFill rotWithShape="1">
                      <a:gsLst>
                        <a:gs pos="0">
                          <a:schemeClr val="accent1">
                            <a:satMod val="103000"/>
                            <a:lumMod val="102000"/>
                            <a:tint val="94000"/>
                          </a:schemeClr>
                        </a:gs>
                        <a:gs pos="50000">
                          <a:schemeClr val="accent1">
                            <a:satMod val="110000"/>
                            <a:lumMod val="100000"/>
                            <a:shade val="100000"/>
                          </a:schemeClr>
                        </a:gs>
                        <a:gs pos="100000">
                          <a:schemeClr val="accent1">
                            <a:lumMod val="99000"/>
                            <a:satMod val="120000"/>
                            <a:shade val="78000"/>
                          </a:schemeClr>
                        </a:gs>
                      </a:gsLst>
                      <a:lin ang="5400000" scaled="0"/>
                    </a:gradFill>
                    <a:ln>
                      <a:noFill/>
                    </a:ln>
                    <a:effectLst>
                      <a:outerShdw blurRad="57150" dist="19050" dir="5400000" algn="ctr" rotWithShape="0">
                        <a:srgbClr val="000000">
                          <a:alpha val="63000"/>
                        </a:srgbClr>
                      </a:outerShdw>
                    </a:effectLst>
                  </c15:spPr>
                  <c15:invertIfNegative val="0"/>
                  <c15:bubble3D val="0"/>
                </c15:categoryFilterException>
              </c15:categoryFilterExceptions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30554080"/>
        <c:axId val="1730551904"/>
      </c:barChart>
      <c:valAx>
        <c:axId val="1730551904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crossAx val="1730554080"/>
        <c:crosses val="autoZero"/>
        <c:crossBetween val="between"/>
      </c:valAx>
      <c:catAx>
        <c:axId val="17305540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3055190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>
        <a:lumMod val="95000"/>
      </a:schemeClr>
    </a:solidFill>
    <a:ln>
      <a:solidFill>
        <a:schemeClr val="accent1"/>
      </a:solidFill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  <a:latin typeface="+mj-lt"/>
              </a:rPr>
              <a:t>% Docentes Becados por Programa de Formación vs Meta del cuatrienio 2021-2024</a:t>
            </a:r>
            <a:endParaRPr lang="es-DO" sz="10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 sz="1000" b="1"/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  <a:latin typeface="+mj-lt"/>
              </a:rPr>
              <a:t>Datos del periodo agosto 2020 - septiembre 2022  </a:t>
            </a:r>
            <a:endParaRPr lang="es-DO" sz="1000" b="1">
              <a:solidFill>
                <a:sysClr val="windowText" lastClr="000000"/>
              </a:solidFill>
              <a:effectLst/>
              <a:latin typeface="+mj-lt"/>
            </a:endParaRPr>
          </a:p>
          <a:p>
            <a:pPr>
              <a:defRPr sz="1000" b="1"/>
            </a:pPr>
            <a:endParaRPr lang="en-US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'Anexo 4'!$Q$11</c:f>
              <c:strCache>
                <c:ptCount val="1"/>
                <c:pt idx="0">
                  <c:v>% Logrado vs Meta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'Anexo 4'!$P$12:$P$22</c15:sqref>
                  </c15:fullRef>
                </c:ext>
              </c:extLst>
              <c:f>('Anexo 4'!$P$14,'Anexo 4'!$P$16:$P$18,'Anexo 4'!$P$20:$P$22)</c:f>
              <c:strCache>
                <c:ptCount val="7"/>
                <c:pt idx="0">
                  <c:v>Licenciaturas</c:v>
                </c:pt>
                <c:pt idx="1">
                  <c:v>Diplomados</c:v>
                </c:pt>
                <c:pt idx="2">
                  <c:v>Talleres, congresos, cursos y seminarios</c:v>
                </c:pt>
                <c:pt idx="3">
                  <c:v>FSCA</c:v>
                </c:pt>
                <c:pt idx="4">
                  <c:v>Especialidades</c:v>
                </c:pt>
                <c:pt idx="5">
                  <c:v>Maestrías</c:v>
                </c:pt>
                <c:pt idx="6">
                  <c:v>Doctorados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'Anexo 4'!$Q$12:$Q$22</c15:sqref>
                  </c15:fullRef>
                </c:ext>
              </c:extLst>
              <c:f>('Anexo 4'!$Q$14,'Anexo 4'!$Q$16:$Q$18,'Anexo 4'!$Q$20:$Q$22)</c:f>
              <c:numCache>
                <c:formatCode>General</c:formatCode>
                <c:ptCount val="7"/>
                <c:pt idx="0" formatCode="0.0%">
                  <c:v>0.30243243243243245</c:v>
                </c:pt>
                <c:pt idx="1" formatCode="0.0%">
                  <c:v>0.55032384940513468</c:v>
                </c:pt>
                <c:pt idx="2" formatCode="0.0%">
                  <c:v>0</c:v>
                </c:pt>
                <c:pt idx="3" formatCode="0.0%">
                  <c:v>0</c:v>
                </c:pt>
                <c:pt idx="4" formatCode="0.0%">
                  <c:v>0.49256332791075996</c:v>
                </c:pt>
                <c:pt idx="5" formatCode="0.0%">
                  <c:v>0</c:v>
                </c:pt>
                <c:pt idx="6" formatCode="0.00%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6A-4F87-A63B-7F93AC591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30549184"/>
        <c:axId val="1730547008"/>
      </c:barChart>
      <c:catAx>
        <c:axId val="1730549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730547008"/>
        <c:crosses val="autoZero"/>
        <c:auto val="1"/>
        <c:lblAlgn val="ctr"/>
        <c:lblOffset val="100"/>
        <c:noMultiLvlLbl val="0"/>
      </c:catAx>
      <c:valAx>
        <c:axId val="1730547008"/>
        <c:scaling>
          <c:orientation val="minMax"/>
        </c:scaling>
        <c:delete val="1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730549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Programas de Formación y Desarrollo Profesional </a:t>
            </a:r>
            <a:endParaRPr lang="es-DO" sz="1000"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Docentes Becados que concluyeron la formación, por Tipo de Programa</a:t>
            </a: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1727938787560818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2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972980968088929"/>
          <c:y val="0.32544447559769019"/>
          <c:w val="0.85585589675650231"/>
          <c:h val="0.3085039021645860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B0F0"/>
            </a:solidFill>
            <a:ln w="25400">
              <a:solidFill>
                <a:schemeClr val="lt1"/>
              </a:solidFill>
            </a:ln>
            <a:effectLst/>
            <a:sp3d contourW="25400">
              <a:contourClr>
                <a:schemeClr val="lt1"/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00B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1782-4B73-9536-F35DA18F0955}"/>
              </c:ext>
            </c:extLst>
          </c:dPt>
          <c:dPt>
            <c:idx val="1"/>
            <c:invertIfNegative val="0"/>
            <c:bubble3D val="0"/>
            <c:explosion val="45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782-4B73-9536-F35DA18F0955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2-1782-4B73-9536-F35DA18F0955}"/>
              </c:ext>
            </c:extLst>
          </c:dPt>
          <c:dLbls>
            <c:dLbl>
              <c:idx val="0"/>
              <c:layout>
                <c:manualLayout>
                  <c:x val="5.4039851304575068E-3"/>
                  <c:y val="1.49023602595507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1782-4B73-9536-F35DA18F095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3.2432423229786914E-2"/>
                  <c:y val="-1.4678901910260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782-4B73-9536-F35DA18F095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4.4784835132344436E-2"/>
                  <c:y val="-1.0225145845100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2-1782-4B73-9536-F35DA18F095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'3er Trimestre 2022'!$B$169:$C$171</c15:sqref>
                  </c15:fullRef>
                  <c15:levelRef>
                    <c15:sqref>'3er Trimestre 2022'!$B$169:$B$171</c15:sqref>
                  </c15:levelRef>
                </c:ext>
              </c:extLst>
              <c:f>'3er Trimestre 2022'!$B$169:$B$171</c:f>
              <c:strCache>
                <c:ptCount val="3"/>
                <c:pt idx="0">
                  <c:v>Formación Inicial</c:v>
                </c:pt>
                <c:pt idx="1">
                  <c:v>Formación Continua</c:v>
                </c:pt>
                <c:pt idx="2">
                  <c:v>Posgrado</c:v>
                </c:pt>
              </c:strCache>
            </c:strRef>
          </c:cat>
          <c:val>
            <c:numRef>
              <c:f>'3er Trimestre 2022'!$D$169:$D$171</c:f>
              <c:numCache>
                <c:formatCode>_-* #,##0_-;\-* #,##0_-;_-* "-"??_-;_-@_-</c:formatCode>
                <c:ptCount val="3"/>
                <c:pt idx="0" formatCode="General">
                  <c:v>95</c:v>
                </c:pt>
                <c:pt idx="1">
                  <c:v>9310</c:v>
                </c:pt>
                <c:pt idx="2" formatCode="General">
                  <c:v>358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782-4B73-9536-F35DA18F0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453975200"/>
        <c:axId val="1453986080"/>
        <c:axId val="0"/>
      </c:bar3DChart>
      <c:catAx>
        <c:axId val="14539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86080"/>
        <c:crosses val="autoZero"/>
        <c:auto val="1"/>
        <c:lblAlgn val="ctr"/>
        <c:lblOffset val="100"/>
        <c:noMultiLvlLbl val="0"/>
      </c:catAx>
      <c:valAx>
        <c:axId val="145398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75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accent1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Departamento de Formación Inicial  </a:t>
            </a: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Distribución de bachilleres becados en licenciaturas</a:t>
            </a:r>
            <a:r>
              <a:rPr lang="es-DO" sz="1000" b="1" i="0" baseline="0">
                <a:solidFill>
                  <a:sysClr val="windowText" lastClr="000000"/>
                </a:solidFill>
                <a:effectLst/>
              </a:rPr>
              <a:t> por</a:t>
            </a: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 área formativa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2428184938421159"/>
          <c:y val="1.909287461593403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plotArea>
      <c:layout>
        <c:manualLayout>
          <c:layoutTarget val="inner"/>
          <c:xMode val="edge"/>
          <c:yMode val="edge"/>
          <c:x val="0.31894555488256277"/>
          <c:y val="0.29780858178011732"/>
          <c:w val="0.63715700922000129"/>
          <c:h val="0.4931747494019064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'3er Trimestre 2022'!$C$23</c:f>
              <c:strCache>
                <c:ptCount val="1"/>
                <c:pt idx="0">
                  <c:v>Docentes Beneficiados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'3er Trimestre 2022'!$B$24:$B$32</c:f>
              <c:strCache>
                <c:ptCount val="9"/>
                <c:pt idx="0">
                  <c:v>Matemática</c:v>
                </c:pt>
                <c:pt idx="1">
                  <c:v>Inglés</c:v>
                </c:pt>
                <c:pt idx="2">
                  <c:v>Educación Física</c:v>
                </c:pt>
                <c:pt idx="3">
                  <c:v>Fisica</c:v>
                </c:pt>
                <c:pt idx="4">
                  <c:v>Química</c:v>
                </c:pt>
                <c:pt idx="5">
                  <c:v>Lengua y Literatura</c:v>
                </c:pt>
                <c:pt idx="6">
                  <c:v>Ciencias Sociales</c:v>
                </c:pt>
                <c:pt idx="7">
                  <c:v>Educación Primaria Primer Ciclo</c:v>
                </c:pt>
                <c:pt idx="8">
                  <c:v>Biologia</c:v>
                </c:pt>
              </c:strCache>
            </c:strRef>
          </c:cat>
          <c:val>
            <c:numRef>
              <c:f>'3er Trimestre 2022'!$C$24:$C$32</c:f>
              <c:numCache>
                <c:formatCode>General</c:formatCode>
                <c:ptCount val="9"/>
                <c:pt idx="0">
                  <c:v>116</c:v>
                </c:pt>
                <c:pt idx="1">
                  <c:v>31</c:v>
                </c:pt>
                <c:pt idx="2">
                  <c:v>7</c:v>
                </c:pt>
                <c:pt idx="3">
                  <c:v>10</c:v>
                </c:pt>
                <c:pt idx="4">
                  <c:v>15</c:v>
                </c:pt>
                <c:pt idx="5">
                  <c:v>12</c:v>
                </c:pt>
                <c:pt idx="6">
                  <c:v>12</c:v>
                </c:pt>
                <c:pt idx="7">
                  <c:v>11</c:v>
                </c:pt>
                <c:pt idx="8">
                  <c:v>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BE-42A7-8705-278F1A22E7FC}"/>
            </c:ext>
          </c:extLst>
        </c:ser>
        <c:ser>
          <c:idx val="1"/>
          <c:order val="1"/>
          <c:tx>
            <c:strRef>
              <c:f>'3er Trimestre 2022'!$D$23</c:f>
              <c:strCache>
                <c:ptCount val="1"/>
                <c:pt idx="0">
                  <c:v>% 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cat>
            <c:strRef>
              <c:f>'3er Trimestre 2022'!$B$24:$B$32</c:f>
              <c:strCache>
                <c:ptCount val="9"/>
                <c:pt idx="0">
                  <c:v>Matemática</c:v>
                </c:pt>
                <c:pt idx="1">
                  <c:v>Inglés</c:v>
                </c:pt>
                <c:pt idx="2">
                  <c:v>Educación Física</c:v>
                </c:pt>
                <c:pt idx="3">
                  <c:v>Fisica</c:v>
                </c:pt>
                <c:pt idx="4">
                  <c:v>Química</c:v>
                </c:pt>
                <c:pt idx="5">
                  <c:v>Lengua y Literatura</c:v>
                </c:pt>
                <c:pt idx="6">
                  <c:v>Ciencias Sociales</c:v>
                </c:pt>
                <c:pt idx="7">
                  <c:v>Educación Primaria Primer Ciclo</c:v>
                </c:pt>
                <c:pt idx="8">
                  <c:v>Biologia</c:v>
                </c:pt>
              </c:strCache>
            </c:strRef>
          </c:cat>
          <c:val>
            <c:numRef>
              <c:f>'3er Trimestre 2022'!$D$24:$D$32</c:f>
              <c:numCache>
                <c:formatCode>0.00%</c:formatCode>
                <c:ptCount val="9"/>
                <c:pt idx="0">
                  <c:v>0.43939393939393939</c:v>
                </c:pt>
                <c:pt idx="1">
                  <c:v>0.11742424242424243</c:v>
                </c:pt>
                <c:pt idx="2">
                  <c:v>2.6515151515151516E-2</c:v>
                </c:pt>
                <c:pt idx="3">
                  <c:v>3.787878787878788E-2</c:v>
                </c:pt>
                <c:pt idx="4">
                  <c:v>5.6818181818181816E-2</c:v>
                </c:pt>
                <c:pt idx="5">
                  <c:v>4.5454545454545456E-2</c:v>
                </c:pt>
                <c:pt idx="6">
                  <c:v>4.5454545454545456E-2</c:v>
                </c:pt>
                <c:pt idx="7">
                  <c:v>4.1666666666666664E-2</c:v>
                </c:pt>
                <c:pt idx="8">
                  <c:v>0.18939393939393939</c:v>
                </c:pt>
              </c:numCache>
            </c:numRef>
          </c:val>
          <c:extLst xmlns:c15="http://schemas.microsoft.com/office/drawing/2012/chart" xmlns:c16r2="http://schemas.microsoft.com/office/drawing/2015/06/chart">
            <c:ext xmlns:c16="http://schemas.microsoft.com/office/drawing/2014/chart" uri="{C3380CC4-5D6E-409C-BE32-E72D297353CC}">
              <c16:uniqueId val="{00000003-78BE-42A7-8705-278F1A22E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53974656"/>
        <c:axId val="1453977920"/>
        <c:extLst xmlns:c16r2="http://schemas.microsoft.com/office/drawing/2015/06/chart"/>
      </c:barChart>
      <c:catAx>
        <c:axId val="1453974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77920"/>
        <c:crosses val="autoZero"/>
        <c:auto val="1"/>
        <c:lblAlgn val="ctr"/>
        <c:lblOffset val="100"/>
        <c:noMultiLvlLbl val="0"/>
      </c:catAx>
      <c:valAx>
        <c:axId val="1453977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DO"/>
          </a:p>
        </c:txPr>
        <c:crossAx val="1453974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Posgrado  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% Docentes Becados según Eje Geográfico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403-432A-8247-805D1D21EBD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403-432A-8247-805D1D21EBD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4-A403-432A-8247-805D1D21EBD9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403-432A-8247-805D1D21EBD9}"/>
              </c:ext>
            </c:extLst>
          </c:dPt>
          <c:dPt>
            <c:idx val="4"/>
            <c:bubble3D val="0"/>
            <c:spPr>
              <a:solidFill>
                <a:srgbClr val="FF000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6-A403-432A-8247-805D1D21EBD9}"/>
              </c:ext>
            </c:extLst>
          </c:dPt>
          <c:dLbls>
            <c:dLbl>
              <c:idx val="0"/>
              <c:layout>
                <c:manualLayout>
                  <c:x val="-2.506677231383813E-2"/>
                  <c:y val="-1.972244116730794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403-432A-8247-805D1D21EBD9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8.0734908136482944E-2"/>
                  <c:y val="-0.1493000644560100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403-432A-8247-805D1D21EBD9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6.7757308638307021E-2"/>
                  <c:y val="-6.805667188322711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4-A403-432A-8247-805D1D21EBD9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8002938311956289E-2"/>
                  <c:y val="-9.633177141492607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403-432A-8247-805D1D21EBD9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1219795638752703"/>
                  <c:y val="-2.15605124824621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6-A403-432A-8247-805D1D21EBD9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'3er Trimestre 2022'!$B$228:$B$232</c:f>
              <c:strCache>
                <c:ptCount val="5"/>
                <c:pt idx="0">
                  <c:v>Metropolitana</c:v>
                </c:pt>
                <c:pt idx="1">
                  <c:v>Sur</c:v>
                </c:pt>
                <c:pt idx="2">
                  <c:v>Este</c:v>
                </c:pt>
                <c:pt idx="3">
                  <c:v>Norte</c:v>
                </c:pt>
                <c:pt idx="4">
                  <c:v>Nordeste</c:v>
                </c:pt>
              </c:strCache>
            </c:strRef>
          </c:cat>
          <c:val>
            <c:numRef>
              <c:f>'3er Trimestre 2022'!$C$228:$C$232</c:f>
              <c:numCache>
                <c:formatCode>General</c:formatCode>
                <c:ptCount val="5"/>
                <c:pt idx="0">
                  <c:v>278</c:v>
                </c:pt>
                <c:pt idx="1">
                  <c:v>90</c:v>
                </c:pt>
                <c:pt idx="2">
                  <c:v>47</c:v>
                </c:pt>
                <c:pt idx="3">
                  <c:v>179</c:v>
                </c:pt>
                <c:pt idx="4">
                  <c:v>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03-432A-8247-805D1D21EBD9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CC4-462F-9C7B-8E565A9E9C4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9CC4-462F-9C7B-8E565A9E9C4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9CC4-462F-9C7B-8E565A9E9C4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9CC4-462F-9C7B-8E565A9E9C4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9CC4-462F-9C7B-8E565A9E9C42}"/>
              </c:ext>
            </c:extLst>
          </c:dPt>
          <c:cat>
            <c:strRef>
              <c:f>'3er Trimestre 2022'!$B$228:$B$232</c:f>
              <c:strCache>
                <c:ptCount val="5"/>
                <c:pt idx="0">
                  <c:v>Metropolitana</c:v>
                </c:pt>
                <c:pt idx="1">
                  <c:v>Sur</c:v>
                </c:pt>
                <c:pt idx="2">
                  <c:v>Este</c:v>
                </c:pt>
                <c:pt idx="3">
                  <c:v>Norte</c:v>
                </c:pt>
                <c:pt idx="4">
                  <c:v>Nordeste</c:v>
                </c:pt>
              </c:strCache>
            </c:strRef>
          </c:cat>
          <c:val>
            <c:numRef>
              <c:f>'3er Trimestre 2022'!$D$228:$D$232</c:f>
              <c:numCache>
                <c:formatCode>0%</c:formatCode>
                <c:ptCount val="5"/>
                <c:pt idx="0">
                  <c:v>0.46179401993355484</c:v>
                </c:pt>
                <c:pt idx="1">
                  <c:v>0.14950166112956811</c:v>
                </c:pt>
                <c:pt idx="2">
                  <c:v>7.8073089700996676E-2</c:v>
                </c:pt>
                <c:pt idx="3">
                  <c:v>0.29734219269102991</c:v>
                </c:pt>
                <c:pt idx="4">
                  <c:v>1.3289036544850499E-2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403-432A-8247-805D1D21E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Programas de Formación y Desarrollo Profesional </a:t>
            </a: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  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% Becas otorgadas según Eje Geográfico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2027279376963125"/>
          <c:y val="3.1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D020-4EA9-ACBC-76A1EB810E1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D020-4EA9-ACBC-76A1EB810E1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D020-4EA9-ACBC-76A1EB810E1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D020-4EA9-ACBC-76A1EB810E11}"/>
              </c:ext>
            </c:extLst>
          </c:dPt>
          <c:dPt>
            <c:idx val="4"/>
            <c:bubble3D val="0"/>
            <c:spPr>
              <a:solidFill>
                <a:srgbClr val="FF0000"/>
              </a:solidFill>
              <a:ln w="25400">
                <a:solidFill>
                  <a:srgbClr val="FF0000"/>
                </a:solidFill>
              </a:ln>
              <a:effectLst/>
              <a:sp3d contourW="25400">
                <a:contourClr>
                  <a:srgbClr val="FF0000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D020-4EA9-ACBC-76A1EB810E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'3er Trimestre 2022'!$B$182:$B$186</c:f>
              <c:strCache>
                <c:ptCount val="5"/>
                <c:pt idx="0">
                  <c:v>Metropolitana</c:v>
                </c:pt>
                <c:pt idx="1">
                  <c:v>Sur</c:v>
                </c:pt>
                <c:pt idx="2">
                  <c:v>Este</c:v>
                </c:pt>
                <c:pt idx="3">
                  <c:v>Norte</c:v>
                </c:pt>
                <c:pt idx="4">
                  <c:v>Nordeste</c:v>
                </c:pt>
              </c:strCache>
            </c:strRef>
          </c:cat>
          <c:val>
            <c:numRef>
              <c:f>'3er Trimestre 2022'!$D$182:$D$186</c:f>
              <c:numCache>
                <c:formatCode>0.0%</c:formatCode>
                <c:ptCount val="5"/>
                <c:pt idx="0">
                  <c:v>0.43964110929853178</c:v>
                </c:pt>
                <c:pt idx="1">
                  <c:v>9.8811465858774178E-2</c:v>
                </c:pt>
                <c:pt idx="2">
                  <c:v>7.7371242134700535E-2</c:v>
                </c:pt>
                <c:pt idx="3">
                  <c:v>0.32300163132137033</c:v>
                </c:pt>
                <c:pt idx="4">
                  <c:v>6.1174551386623165E-2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D020-4EA9-ACBC-76A1EB810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1-D020-4EA9-ACBC-76A1EB810E11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3-D020-4EA9-ACBC-76A1EB810E11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5-D020-4EA9-ACBC-76A1EB810E11}"/>
                    </c:ext>
                  </c:extLst>
                </c:dPt>
                <c:dPt>
                  <c:idx val="3"/>
                  <c:bubble3D val="0"/>
                  <c:spPr>
                    <a:solidFill>
                      <a:srgbClr val="00B05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7-D020-4EA9-ACBC-76A1EB810E11}"/>
                    </c:ext>
                  </c:extLst>
                </c:dPt>
                <c:dPt>
                  <c:idx val="4"/>
                  <c:bubble3D val="0"/>
                  <c:spPr>
                    <a:solidFill>
                      <a:srgbClr val="FF000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9-D020-4EA9-ACBC-76A1EB810E1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5.4365847711659129E-2"/>
                        <c:y val="4.176714238845144E-3"/>
                      </c:manualLayout>
                    </c:layout>
                    <c:tx>
                      <c:rich>
                        <a:bodyPr rot="0" spcFirstLastPara="1" vertOverflow="ellipsis" vert="horz" wrap="square" lIns="38100" tIns="19050" rIns="38100" bIns="19050" anchor="ctr" anchorCtr="1">
                          <a:noAutofit/>
                        </a:bodyPr>
                        <a:lstStyle/>
                        <a:p>
                          <a:pPr>
                            <a:defRPr sz="900" b="1" i="0" u="none" strike="noStrike" kern="1200" baseline="0">
                              <a:solidFill>
                                <a:srgbClr val="FF0000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pPr>
                          <a:fld id="{9A925A29-14A2-4689-885E-1945DA6EF355}" type="VALUE">
                            <a:rPr lang="en-US"/>
                            <a:pPr>
                              <a:defRPr b="1">
                                <a:solidFill>
                                  <a:srgbClr val="FF0000"/>
                                </a:solidFill>
                              </a:defRPr>
                            </a:pPr>
                            <a:t>[VALOR]</a:t>
                          </a:fld>
                          <a:r>
                            <a:rPr lang="en-US" baseline="0"/>
                            <a:t>, 22.3%</a:t>
                          </a:r>
                        </a:p>
                      </c:rich>
                    </c:tx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1" i="0" u="none" strike="noStrike" kern="1200" baseline="0">
                            <a:solidFill>
                              <a:srgbClr val="FF0000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DO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1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1-D020-4EA9-ACBC-76A1EB810E11}"/>
                      </c:ext>
                      <c:ext uri="{CE6537A1-D6FC-4f65-9D91-7224C49458BB}">
                        <c15:layout>
                          <c:manualLayout>
                            <c:w val="0.11029158240465842"/>
                            <c:h val="0.16658874671916007"/>
                          </c:manualLayout>
                        </c15:layout>
                        <c15:dlblFieldTable/>
                        <c15:showDataLabelsRange val="0"/>
                      </c:ext>
                    </c:extLst>
                  </c:dLbl>
                  <c:dLbl>
                    <c:idx val="1"/>
                    <c:layout>
                      <c:manualLayout>
                        <c:x val="-8.8650803895428071E-4"/>
                        <c:y val="-9.3515625000000005E-2"/>
                      </c:manualLayout>
                    </c:layout>
                    <c:tx>
                      <c:rich>
                        <a:bodyPr rot="0" spcFirstLastPara="1" vertOverflow="ellipsis" vert="horz" wrap="square" lIns="38100" tIns="19050" rIns="38100" bIns="19050" anchor="ctr" anchorCtr="1">
                          <a:noAutofit/>
                        </a:bodyPr>
                        <a:lstStyle/>
                        <a:p>
                          <a:pPr>
                            <a:defRPr sz="900" b="1" i="0" u="none" strike="noStrike" kern="1200" baseline="0">
                              <a:solidFill>
                                <a:srgbClr val="FF0000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pPr>
                          <a:fld id="{D20BE4B2-A0E8-4530-B6E0-FAC572B29C0B}" type="VALUE">
                            <a:rPr lang="en-US"/>
                            <a:pPr>
                              <a:defRPr b="1">
                                <a:solidFill>
                                  <a:srgbClr val="FF0000"/>
                                </a:solidFill>
                              </a:defRPr>
                            </a:pPr>
                            <a:t>[VALOR]</a:t>
                          </a:fld>
                          <a:r>
                            <a:rPr lang="en-US" baseline="0"/>
                            <a:t>, 17.9%</a:t>
                          </a:r>
                        </a:p>
                      </c:rich>
                    </c:tx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1" i="0" u="none" strike="noStrike" kern="1200" baseline="0">
                            <a:solidFill>
                              <a:srgbClr val="FF0000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DO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1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3-D020-4EA9-ACBC-76A1EB810E11}"/>
                      </c:ext>
                      <c:ext uri="{CE6537A1-D6FC-4f65-9D91-7224C49458BB}">
                        <c15:layout>
                          <c:manualLayout>
                            <c:w val="0.11029158240465842"/>
                            <c:h val="0.15617208005249342"/>
                          </c:manualLayout>
                        </c15:layout>
                        <c15:dlblFieldTable/>
                        <c15:showDataLabelsRange val="0"/>
                      </c:ext>
                    </c:extLst>
                  </c:dLbl>
                  <c:dLbl>
                    <c:idx val="2"/>
                    <c:layout>
                      <c:manualLayout>
                        <c:x val="-4.3715846994535464E-2"/>
                        <c:y val="-5.145136154855643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1" i="0" u="none" strike="noStrike" kern="1200" baseline="0">
                            <a:solidFill>
                              <a:srgbClr val="FF0000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DO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1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5-D020-4EA9-ACBC-76A1EB810E11}"/>
                      </c:ext>
                      <c:ext uri="{CE6537A1-D6FC-4f65-9D91-7224C49458BB}">
                        <c15:layout>
                          <c:manualLayout>
                            <c:w val="0.10109289617486339"/>
                            <c:h val="0.17838541666666666"/>
                          </c:manualLayout>
                        </c15:layout>
                      </c:ext>
                    </c:extLst>
                  </c:dLbl>
                  <c:dLbl>
                    <c:idx val="3"/>
                    <c:layout>
                      <c:manualLayout>
                        <c:x val="-5.239877802159976E-3"/>
                        <c:y val="-0.12613353018372703"/>
                      </c:manualLayout>
                    </c:layout>
                    <c:tx>
                      <c:rich>
                        <a:bodyPr rot="0" spcFirstLastPara="1" vertOverflow="ellipsis" vert="horz" wrap="square" lIns="38100" tIns="19050" rIns="38100" bIns="19050" anchor="ctr" anchorCtr="1">
                          <a:noAutofit/>
                        </a:bodyPr>
                        <a:lstStyle/>
                        <a:p>
                          <a:pPr>
                            <a:defRPr sz="900" b="1" i="0" u="none" strike="noStrike" kern="1200" baseline="0">
                              <a:solidFill>
                                <a:srgbClr val="FF0000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pPr>
                          <a:fld id="{B2DA0DBB-081C-4854-9DF7-80007DACA696}" type="VALUE">
                            <a:rPr lang="en-US"/>
                            <a:pPr>
                              <a:defRPr b="1">
                                <a:solidFill>
                                  <a:srgbClr val="FF0000"/>
                                </a:solidFill>
                              </a:defRPr>
                            </a:pPr>
                            <a:t>[VALOR]</a:t>
                          </a:fld>
                          <a:r>
                            <a:rPr lang="en-US" baseline="0"/>
                            <a:t>, 28.4%</a:t>
                          </a:r>
                        </a:p>
                      </c:rich>
                    </c:tx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1" i="0" u="none" strike="noStrike" kern="1200" baseline="0">
                            <a:solidFill>
                              <a:srgbClr val="FF0000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DO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1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7-D020-4EA9-ACBC-76A1EB810E11}"/>
                      </c:ext>
                      <c:ext uri="{CE6537A1-D6FC-4f65-9D91-7224C49458BB}">
                        <c15:layout>
                          <c:manualLayout>
                            <c:w val="0.12122054415329231"/>
                            <c:h val="0.1978387467191601"/>
                          </c:manualLayout>
                        </c15:layout>
                        <c15:dlblFieldTable/>
                        <c15:showDataLabelsRange val="0"/>
                      </c:ext>
                    </c:extLst>
                  </c:dLbl>
                  <c:dLbl>
                    <c:idx val="4"/>
                    <c:layout>
                      <c:manualLayout>
                        <c:x val="2.5857894812328752E-2"/>
                        <c:y val="-3.2560490485564302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1" i="0" u="none" strike="noStrike" kern="1200" baseline="0">
                            <a:solidFill>
                              <a:srgbClr val="FF0000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DO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1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9-D020-4EA9-ACBC-76A1EB810E11}"/>
                      </c:ext>
                      <c:ext uri="{CE6537A1-D6FC-4f65-9D91-7224C49458BB}">
                        <c15:layout>
                          <c:manualLayout>
                            <c:w val="0.1066485951551138"/>
                            <c:h val="0.17700541338582676"/>
                          </c:manualLayout>
                        </c15:layout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showLegendKey val="0"/>
                  <c:showVal val="1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2022'!$B$182:$B$186</c15:sqref>
                        </c15:formulaRef>
                      </c:ext>
                    </c:extLst>
                    <c:strCache>
                      <c:ptCount val="5"/>
                      <c:pt idx="0">
                        <c:v>Metropolitana</c:v>
                      </c:pt>
                      <c:pt idx="1">
                        <c:v>Sur</c:v>
                      </c:pt>
                      <c:pt idx="2">
                        <c:v>Este</c:v>
                      </c:pt>
                      <c:pt idx="3">
                        <c:v>Norte</c:v>
                      </c:pt>
                      <c:pt idx="4">
                        <c:v>Nordeste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2022'!$C$182:$C$186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5"/>
                      <c:pt idx="0">
                        <c:v>3773</c:v>
                      </c:pt>
                      <c:pt idx="1">
                        <c:v>848</c:v>
                      </c:pt>
                      <c:pt idx="2">
                        <c:v>664</c:v>
                      </c:pt>
                      <c:pt idx="3">
                        <c:v>2772</c:v>
                      </c:pt>
                      <c:pt idx="4">
                        <c:v>525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A-D020-4EA9-ACBC-76A1EB810E11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Formación Inicial  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solidFill>
                  <a:sysClr val="windowText" lastClr="000000"/>
                </a:solidFill>
                <a:effectLst/>
              </a:rPr>
              <a:t>% Docentes Becados según Eje Geográfico</a:t>
            </a:r>
            <a:endParaRPr lang="es-DO" sz="1000" b="1">
              <a:solidFill>
                <a:sysClr val="windowText" lastClr="000000"/>
              </a:solidFill>
              <a:effectLst/>
            </a:endParaRPr>
          </a:p>
          <a:p>
            <a:pPr>
              <a:defRPr sz="1000" b="1">
                <a:solidFill>
                  <a:sysClr val="windowText" lastClr="000000"/>
                </a:solidFill>
              </a:defRPr>
            </a:pPr>
            <a:r>
              <a:rPr lang="en-US" sz="1000" b="1" i="0" baseline="0">
                <a:effectLst/>
              </a:rPr>
              <a:t>Periodo julio-septiembre 2022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DO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C-9B3E-4160-B3A8-0C0A98FBDED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E-9B3E-4160-B3A8-0C0A98FBDED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0-9B3E-4160-B3A8-0C0A98FBDE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2-9B3E-4160-B3A8-0C0A98FBDED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4-9B3E-4160-B3A8-0C0A98FBDEDA}"/>
              </c:ext>
            </c:extLst>
          </c:dPt>
          <c:dLbls>
            <c:dLbl>
              <c:idx val="0"/>
              <c:layout>
                <c:manualLayout>
                  <c:x val="-8.2291736260240195E-2"/>
                  <c:y val="-5.60970419238135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C-9B3E-4160-B3A8-0C0A98FBDEDA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3169808319414618E-2"/>
                  <c:y val="-1.77200822870114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4-9B3E-4160-B3A8-0C0A98FBDEDA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D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'3er Trimestre 2022'!$B$197:$B$201</c:f>
              <c:strCache>
                <c:ptCount val="5"/>
                <c:pt idx="0">
                  <c:v>Metropolitana</c:v>
                </c:pt>
                <c:pt idx="1">
                  <c:v>Sur</c:v>
                </c:pt>
                <c:pt idx="2">
                  <c:v>Este</c:v>
                </c:pt>
                <c:pt idx="3">
                  <c:v>Norte</c:v>
                </c:pt>
                <c:pt idx="4">
                  <c:v>Nordeste</c:v>
                </c:pt>
              </c:strCache>
            </c:strRef>
          </c:cat>
          <c:val>
            <c:numRef>
              <c:f>'3er Trimestre 2022'!$D$197:$D$201</c:f>
              <c:numCache>
                <c:formatCode>0.0%</c:formatCode>
                <c:ptCount val="5"/>
                <c:pt idx="0">
                  <c:v>0.5757575757575758</c:v>
                </c:pt>
                <c:pt idx="1">
                  <c:v>0.14772727272727273</c:v>
                </c:pt>
                <c:pt idx="2">
                  <c:v>0.1553030303030303</c:v>
                </c:pt>
                <c:pt idx="3">
                  <c:v>8.7121212121212127E-2</c:v>
                </c:pt>
                <c:pt idx="4">
                  <c:v>3.4090909090909088E-2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5-9B3E-4160-B3A8-0C0A98FBD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extLst xmlns:c16r2="http://schemas.microsoft.com/office/drawing/2015/06/chart">
          <c:ext xmlns:c15="http://schemas.microsoft.com/office/drawing/2012/chart" uri="{02D57815-91ED-43cb-92C2-25804820EDAC}">
            <c15:filteredPieSeries>
              <c15:ser>
                <c:idx val="0"/>
                <c:order val="0"/>
                <c:dPt>
                  <c:idx val="0"/>
                  <c:bubble3D val="0"/>
                  <c:spPr>
                    <a:solidFill>
                      <a:schemeClr val="accent1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1-9B3E-4160-B3A8-0C0A98FBDEDA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3-9B3E-4160-B3A8-0C0A98FBDEDA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5-9B3E-4160-B3A8-0C0A98FBDEDA}"/>
                    </c:ext>
                  </c:extLst>
                </c:dPt>
                <c:dPt>
                  <c:idx val="3"/>
                  <c:bubble3D val="0"/>
                  <c:spPr>
                    <a:solidFill>
                      <a:srgbClr val="00B05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7-9B3E-4160-B3A8-0C0A98FBDEDA}"/>
                    </c:ext>
                  </c:extLst>
                </c:dPt>
                <c:dPt>
                  <c:idx val="4"/>
                  <c:bubble3D val="0"/>
                  <c:spPr>
                    <a:solidFill>
                      <a:srgbClr val="FF0000"/>
                    </a:solidFill>
                    <a:ln w="25400">
                      <a:solidFill>
                        <a:schemeClr val="lt1"/>
                      </a:solidFill>
                    </a:ln>
                    <a:effectLst/>
                    <a:sp3d contourW="25400">
                      <a:contourClr>
                        <a:schemeClr val="lt1"/>
                      </a:contourClr>
                    </a:sp3d>
                  </c:spPr>
                  <c:extLst xmlns:c16r2="http://schemas.microsoft.com/office/drawing/2015/06/chart">
                    <c:ext xmlns:c16="http://schemas.microsoft.com/office/drawing/2014/chart" uri="{C3380CC4-5D6E-409C-BE32-E72D297353CC}">
                      <c16:uniqueId val="{00000009-9B3E-4160-B3A8-0C0A98FBDED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3.9733715103793844E-2"/>
                        <c:y val="-4.0166702135206074E-2"/>
                      </c:manualLayout>
                    </c:layout>
                    <c:tx>
                      <c:rich>
                        <a:bodyPr rot="0" spcFirstLastPara="1" vertOverflow="ellipsis" vert="horz" wrap="square" lIns="38100" tIns="19050" rIns="38100" bIns="19050" anchor="ctr" anchorCtr="1">
                          <a:noAutofit/>
                        </a:bodyPr>
                        <a:lstStyle/>
                        <a:p>
                          <a:pPr>
                            <a:defRPr sz="900" b="1" i="0" u="none" strike="noStrike" kern="1200" baseline="0">
                              <a:solidFill>
                                <a:srgbClr val="FF0000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pPr>
                          <a:fld id="{3A296A09-DD74-40FA-94FE-FE04B57C0D0E}" type="VALUE">
                            <a:rPr lang="en-US"/>
                            <a:pPr>
                              <a:defRPr b="1">
                                <a:solidFill>
                                  <a:srgbClr val="FF0000"/>
                                </a:solidFill>
                              </a:defRPr>
                            </a:pPr>
                            <a:t>[VALOR]</a:t>
                          </a:fld>
                          <a:r>
                            <a:rPr lang="en-US" baseline="0"/>
                            <a:t>, 33.7%</a:t>
                          </a:r>
                        </a:p>
                      </c:rich>
                    </c:tx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1" i="0" u="none" strike="noStrike" kern="1200" baseline="0">
                            <a:solidFill>
                              <a:srgbClr val="FF0000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DO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1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1-9B3E-4160-B3A8-0C0A98FBDEDA}"/>
                      </c:ext>
                      <c:ext uri="{CE6537A1-D6FC-4f65-9D91-7224C49458BB}">
                        <c15:layout>
                          <c:manualLayout>
                            <c:w val="0.13395975503062119"/>
                            <c:h val="0.19210233855903144"/>
                          </c:manualLayout>
                        </c15:layout>
                        <c15:dlblFieldTable/>
                        <c15:showDataLabelsRange val="0"/>
                      </c:ext>
                    </c:extLst>
                  </c:dLbl>
                  <c:dLbl>
                    <c:idx val="1"/>
                    <c:layout>
                      <c:manualLayout>
                        <c:x val="-2.6262626262626265E-2"/>
                        <c:y val="-0.24432527015204181"/>
                      </c:manualLayout>
                    </c:layout>
                    <c:tx>
                      <c:rich>
                        <a:bodyPr rot="0" spcFirstLastPara="1" vertOverflow="ellipsis" vert="horz" wrap="square" lIns="38100" tIns="19050" rIns="38100" bIns="19050" anchor="ctr" anchorCtr="1">
                          <a:noAutofit/>
                        </a:bodyPr>
                        <a:lstStyle/>
                        <a:p>
                          <a:pPr>
                            <a:defRPr sz="900" b="1" i="0" u="none" strike="noStrike" kern="1200" baseline="0">
                              <a:solidFill>
                                <a:srgbClr val="FF0000"/>
                              </a:solidFill>
                              <a:latin typeface="+mn-lt"/>
                              <a:ea typeface="+mn-ea"/>
                              <a:cs typeface="+mn-cs"/>
                            </a:defRPr>
                          </a:pPr>
                          <a:fld id="{2E2E3A3D-B028-4ABD-95F4-330F21844DB2}" type="VALUE">
                            <a:rPr lang="en-US"/>
                            <a:pPr>
                              <a:defRPr b="1">
                                <a:solidFill>
                                  <a:srgbClr val="FF0000"/>
                                </a:solidFill>
                              </a:defRPr>
                            </a:pPr>
                            <a:t>[VALOR]</a:t>
                          </a:fld>
                          <a:r>
                            <a:rPr lang="en-US" baseline="0"/>
                            <a:t>, 29.8%</a:t>
                          </a:r>
                        </a:p>
                      </c:rich>
                    </c:tx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1" i="0" u="none" strike="noStrike" kern="1200" baseline="0">
                            <a:solidFill>
                              <a:srgbClr val="FF0000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DO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1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3-9B3E-4160-B3A8-0C0A98FBDEDA}"/>
                      </c:ext>
                      <c:ext uri="{CE6537A1-D6FC-4f65-9D91-7224C49458BB}">
                        <c15:layout>
                          <c:manualLayout>
                            <c:w val="0.13030303030303031"/>
                            <c:h val="0.21171171171171171"/>
                          </c:manualLayout>
                        </c15:layout>
                        <c15:dlblFieldTable/>
                        <c15:showDataLabelsRange val="0"/>
                      </c:ext>
                    </c:extLst>
                  </c:dLbl>
                  <c:dLbl>
                    <c:idx val="3"/>
                    <c:layout>
                      <c:manualLayout>
                        <c:x val="3.9857417115185048E-2"/>
                        <c:y val="-6.5375331039701112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1" i="0" u="none" strike="noStrike" kern="1200" baseline="0">
                            <a:solidFill>
                              <a:srgbClr val="FF0000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DO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1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7-9B3E-4160-B3A8-0C0A98FBDEDA}"/>
                      </c:ext>
                      <c:ext uri="{CE6537A1-D6FC-4f65-9D91-7224C49458BB}">
                        <c15:layout>
                          <c:manualLayout>
                            <c:w val="8.9515310586176733E-2"/>
                            <c:h val="0.16207230852900145"/>
                          </c:manualLayout>
                        </c15:layout>
                      </c:ext>
                    </c:extLst>
                  </c:dLbl>
                  <c:dLbl>
                    <c:idx val="4"/>
                    <c:layout>
                      <c:manualLayout>
                        <c:x val="4.8053766006521913E-2"/>
                        <c:y val="-1.1101652833936299E-3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ellipsis" vert="horz" wrap="square" lIns="38100" tIns="19050" rIns="38100" bIns="19050" anchor="ctr" anchorCtr="1">
                        <a:noAutofit/>
                      </a:bodyPr>
                      <a:lstStyle/>
                      <a:p>
                        <a:pPr>
                          <a:defRPr sz="900" b="1" i="0" u="none" strike="noStrike" kern="1200" baseline="0">
                            <a:solidFill>
                              <a:srgbClr val="FF0000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DO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1"/>
                    <c:showBubbleSize val="0"/>
                    <c:extLst xmlns:c16r2="http://schemas.microsoft.com/office/drawing/2015/06/chart">
                      <c:ext xmlns:c16="http://schemas.microsoft.com/office/drawing/2014/chart" uri="{C3380CC4-5D6E-409C-BE32-E72D297353CC}">
                        <c16:uniqueId val="{00000009-9B3E-4160-B3A8-0C0A98FBDEDA}"/>
                      </c:ext>
                      <c:ext uri="{CE6537A1-D6FC-4f65-9D91-7224C49458BB}">
                        <c15:layout>
                          <c:manualLayout>
                            <c:w val="0.11779813886900502"/>
                            <c:h val="0.18009032654701942"/>
                          </c:manualLayout>
                        </c15:layout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1" i="0" u="none" strike="noStrike" kern="1200" baseline="0">
                          <a:solidFill>
                            <a:srgbClr val="FF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DO"/>
                    </a:p>
                  </c:txPr>
                  <c:showLegendKey val="0"/>
                  <c:showVal val="1"/>
                  <c:showCatName val="0"/>
                  <c:showSerName val="0"/>
                  <c:showPercent val="1"/>
                  <c:showBubbleSize val="0"/>
                  <c:showLeaderLines val="1"/>
                  <c:leaderLines>
                    <c:spPr>
                      <a:ln w="9525" cap="flat" cmpd="sng" algn="ctr">
                        <a:solidFill>
                          <a:schemeClr val="tx1">
                            <a:lumMod val="35000"/>
                            <a:lumOff val="65000"/>
                          </a:schemeClr>
                        </a:solidFill>
                        <a:round/>
                      </a:ln>
                      <a:effectLst/>
                    </c:spPr>
                  </c:leaderLines>
                  <c:extLst xmlns:c16r2="http://schemas.microsoft.com/office/drawing/2015/06/chart">
                    <c:ext uri="{CE6537A1-D6FC-4f65-9D91-7224C49458BB}"/>
                  </c:extLst>
                </c:dLbls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2022'!$B$197:$B$201</c15:sqref>
                        </c15:formulaRef>
                      </c:ext>
                    </c:extLst>
                    <c:strCache>
                      <c:ptCount val="5"/>
                      <c:pt idx="0">
                        <c:v>Metropolitana</c:v>
                      </c:pt>
                      <c:pt idx="1">
                        <c:v>Sur</c:v>
                      </c:pt>
                      <c:pt idx="2">
                        <c:v>Este</c:v>
                      </c:pt>
                      <c:pt idx="3">
                        <c:v>Norte</c:v>
                      </c:pt>
                      <c:pt idx="4">
                        <c:v>Nordeste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'3er Trimestre 2022'!$C$197:$C$201</c15:sqref>
                        </c15:formulaRef>
                      </c:ext>
                    </c:extLst>
                    <c:numCache>
                      <c:formatCode>General</c:formatCode>
                      <c:ptCount val="5"/>
                      <c:pt idx="0">
                        <c:v>152</c:v>
                      </c:pt>
                      <c:pt idx="1">
                        <c:v>39</c:v>
                      </c:pt>
                      <c:pt idx="2">
                        <c:v>41</c:v>
                      </c:pt>
                      <c:pt idx="3">
                        <c:v>23</c:v>
                      </c:pt>
                      <c:pt idx="4">
                        <c:v>9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A-9B3E-4160-B3A8-0C0A98FBDEDA}"/>
                  </c:ext>
                </c:extLst>
              </c15:ser>
            </c15:filteredPieSeries>
          </c:ext>
        </c:extLst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DO"/>
        </a:p>
      </c:txPr>
    </c:legend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rgbClr val="0070C0"/>
      </a:solidFill>
      <a:round/>
    </a:ln>
    <a:effectLst/>
  </c:spPr>
  <c:txPr>
    <a:bodyPr/>
    <a:lstStyle/>
    <a:p>
      <a:pPr>
        <a:defRPr/>
      </a:pPr>
      <a:endParaRPr lang="es-D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6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8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image" Target="../media/image1.png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chart" Target="../charts/chart40.xml"/><Relationship Id="rId1" Type="http://schemas.openxmlformats.org/officeDocument/2006/relationships/chart" Target="../charts/chart39.xml"/><Relationship Id="rId4" Type="http://schemas.openxmlformats.org/officeDocument/2006/relationships/chart" Target="../charts/chart4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161926</xdr:colOff>
      <xdr:row>10</xdr:row>
      <xdr:rowOff>76200</xdr:rowOff>
    </xdr:from>
    <xdr:to>
      <xdr:col>10</xdr:col>
      <xdr:colOff>666750</xdr:colOff>
      <xdr:row>21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52</xdr:row>
      <xdr:rowOff>28575</xdr:rowOff>
    </xdr:from>
    <xdr:to>
      <xdr:col>11</xdr:col>
      <xdr:colOff>381000</xdr:colOff>
      <xdr:row>66</xdr:row>
      <xdr:rowOff>85725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</xdr:colOff>
      <xdr:row>123</xdr:row>
      <xdr:rowOff>0</xdr:rowOff>
    </xdr:from>
    <xdr:to>
      <xdr:col>10</xdr:col>
      <xdr:colOff>390525</xdr:colOff>
      <xdr:row>133</xdr:row>
      <xdr:rowOff>161924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161924</xdr:colOff>
      <xdr:row>136</xdr:row>
      <xdr:rowOff>61911</xdr:rowOff>
    </xdr:from>
    <xdr:to>
      <xdr:col>12</xdr:col>
      <xdr:colOff>47625</xdr:colOff>
      <xdr:row>148</xdr:row>
      <xdr:rowOff>85724</xdr:rowOff>
    </xdr:to>
    <xdr:graphicFrame macro="">
      <xdr:nvGraphicFramePr>
        <xdr:cNvPr id="7" name="Gráfico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171449</xdr:colOff>
      <xdr:row>166</xdr:row>
      <xdr:rowOff>42863</xdr:rowOff>
    </xdr:from>
    <xdr:to>
      <xdr:col>11</xdr:col>
      <xdr:colOff>571500</xdr:colOff>
      <xdr:row>173</xdr:row>
      <xdr:rowOff>95250</xdr:rowOff>
    </xdr:to>
    <xdr:graphicFrame macro="">
      <xdr:nvGraphicFramePr>
        <xdr:cNvPr id="9" name="Gráfico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57150</xdr:colOff>
      <xdr:row>22</xdr:row>
      <xdr:rowOff>52386</xdr:rowOff>
    </xdr:from>
    <xdr:to>
      <xdr:col>11</xdr:col>
      <xdr:colOff>723900</xdr:colOff>
      <xdr:row>37</xdr:row>
      <xdr:rowOff>180974</xdr:rowOff>
    </xdr:to>
    <xdr:graphicFrame macro="">
      <xdr:nvGraphicFramePr>
        <xdr:cNvPr id="10" name="Gráfico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371475</xdr:colOff>
      <xdr:row>226</xdr:row>
      <xdr:rowOff>9524</xdr:rowOff>
    </xdr:from>
    <xdr:to>
      <xdr:col>14</xdr:col>
      <xdr:colOff>352425</xdr:colOff>
      <xdr:row>236</xdr:row>
      <xdr:rowOff>33336</xdr:rowOff>
    </xdr:to>
    <xdr:graphicFrame macro="">
      <xdr:nvGraphicFramePr>
        <xdr:cNvPr id="11" name="Gráfico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733425</xdr:colOff>
      <xdr:row>178</xdr:row>
      <xdr:rowOff>9525</xdr:rowOff>
    </xdr:from>
    <xdr:to>
      <xdr:col>16</xdr:col>
      <xdr:colOff>409575</xdr:colOff>
      <xdr:row>188</xdr:row>
      <xdr:rowOff>152400</xdr:rowOff>
    </xdr:to>
    <xdr:graphicFrame macro="">
      <xdr:nvGraphicFramePr>
        <xdr:cNvPr id="12" name="Gráfico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194</xdr:row>
      <xdr:rowOff>0</xdr:rowOff>
    </xdr:from>
    <xdr:to>
      <xdr:col>11</xdr:col>
      <xdr:colOff>95250</xdr:colOff>
      <xdr:row>203</xdr:row>
      <xdr:rowOff>142875</xdr:rowOff>
    </xdr:to>
    <xdr:graphicFrame macro="">
      <xdr:nvGraphicFramePr>
        <xdr:cNvPr id="13" name="Gráfico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266700</xdr:colOff>
      <xdr:row>210</xdr:row>
      <xdr:rowOff>123825</xdr:rowOff>
    </xdr:from>
    <xdr:to>
      <xdr:col>14</xdr:col>
      <xdr:colOff>361950</xdr:colOff>
      <xdr:row>220</xdr:row>
      <xdr:rowOff>76200</xdr:rowOff>
    </xdr:to>
    <xdr:graphicFrame macro="">
      <xdr:nvGraphicFramePr>
        <xdr:cNvPr id="14" name="Gráfico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723900</xdr:colOff>
      <xdr:row>241</xdr:row>
      <xdr:rowOff>95251</xdr:rowOff>
    </xdr:from>
    <xdr:to>
      <xdr:col>17</xdr:col>
      <xdr:colOff>571500</xdr:colOff>
      <xdr:row>272</xdr:row>
      <xdr:rowOff>0</xdr:rowOff>
    </xdr:to>
    <xdr:graphicFrame macro="">
      <xdr:nvGraphicFramePr>
        <xdr:cNvPr id="15" name="Gráfico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38100</xdr:colOff>
      <xdr:row>67</xdr:row>
      <xdr:rowOff>95250</xdr:rowOff>
    </xdr:from>
    <xdr:to>
      <xdr:col>12</xdr:col>
      <xdr:colOff>209550</xdr:colOff>
      <xdr:row>83</xdr:row>
      <xdr:rowOff>66674</xdr:rowOff>
    </xdr:to>
    <xdr:graphicFrame macro="">
      <xdr:nvGraphicFramePr>
        <xdr:cNvPr id="18" name="Gráfico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369093</xdr:colOff>
      <xdr:row>87</xdr:row>
      <xdr:rowOff>57150</xdr:rowOff>
    </xdr:from>
    <xdr:to>
      <xdr:col>11</xdr:col>
      <xdr:colOff>419100</xdr:colOff>
      <xdr:row>100</xdr:row>
      <xdr:rowOff>142874</xdr:rowOff>
    </xdr:to>
    <xdr:graphicFrame macro="">
      <xdr:nvGraphicFramePr>
        <xdr:cNvPr id="19" name="Gráfico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552450</xdr:colOff>
      <xdr:row>178</xdr:row>
      <xdr:rowOff>14287</xdr:rowOff>
    </xdr:from>
    <xdr:to>
      <xdr:col>11</xdr:col>
      <xdr:colOff>371475</xdr:colOff>
      <xdr:row>188</xdr:row>
      <xdr:rowOff>180975</xdr:rowOff>
    </xdr:to>
    <xdr:graphicFrame macro="">
      <xdr:nvGraphicFramePr>
        <xdr:cNvPr id="5" name="Gráfico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12</xdr:col>
      <xdr:colOff>0</xdr:colOff>
      <xdr:row>194</xdr:row>
      <xdr:rowOff>19050</xdr:rowOff>
    </xdr:from>
    <xdr:to>
      <xdr:col>16</xdr:col>
      <xdr:colOff>581025</xdr:colOff>
      <xdr:row>205</xdr:row>
      <xdr:rowOff>128588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390525</xdr:colOff>
      <xdr:row>210</xdr:row>
      <xdr:rowOff>66675</xdr:rowOff>
    </xdr:from>
    <xdr:to>
      <xdr:col>9</xdr:col>
      <xdr:colOff>676275</xdr:colOff>
      <xdr:row>221</xdr:row>
      <xdr:rowOff>176213</xdr:rowOff>
    </xdr:to>
    <xdr:graphicFrame macro="">
      <xdr:nvGraphicFramePr>
        <xdr:cNvPr id="23" name="Gráfico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285750</xdr:colOff>
      <xdr:row>226</xdr:row>
      <xdr:rowOff>19050</xdr:rowOff>
    </xdr:from>
    <xdr:to>
      <xdr:col>9</xdr:col>
      <xdr:colOff>571500</xdr:colOff>
      <xdr:row>237</xdr:row>
      <xdr:rowOff>128588</xdr:rowOff>
    </xdr:to>
    <xdr:graphicFrame macro="">
      <xdr:nvGraphicFramePr>
        <xdr:cNvPr id="24" name="Gráfico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0</xdr:colOff>
      <xdr:row>109</xdr:row>
      <xdr:rowOff>0</xdr:rowOff>
    </xdr:from>
    <xdr:to>
      <xdr:col>10</xdr:col>
      <xdr:colOff>390524</xdr:colOff>
      <xdr:row>120</xdr:row>
      <xdr:rowOff>123824</xdr:rowOff>
    </xdr:to>
    <xdr:graphicFrame macro="">
      <xdr:nvGraphicFramePr>
        <xdr:cNvPr id="30" name="Gráfico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16</xdr:col>
      <xdr:colOff>38100</xdr:colOff>
      <xdr:row>154</xdr:row>
      <xdr:rowOff>19050</xdr:rowOff>
    </xdr:from>
    <xdr:to>
      <xdr:col>20</xdr:col>
      <xdr:colOff>514351</xdr:colOff>
      <xdr:row>161</xdr:row>
      <xdr:rowOff>14287</xdr:rowOff>
    </xdr:to>
    <xdr:graphicFrame macro="">
      <xdr:nvGraphicFramePr>
        <xdr:cNvPr id="35" name="Gráfico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95250</xdr:colOff>
      <xdr:row>165</xdr:row>
      <xdr:rowOff>95250</xdr:rowOff>
    </xdr:from>
    <xdr:to>
      <xdr:col>16</xdr:col>
      <xdr:colOff>571501</xdr:colOff>
      <xdr:row>173</xdr:row>
      <xdr:rowOff>123825</xdr:rowOff>
    </xdr:to>
    <xdr:graphicFrame macro="">
      <xdr:nvGraphicFramePr>
        <xdr:cNvPr id="37" name="Gráfico 36">
          <a:extLst>
            <a:ext uri="{FF2B5EF4-FFF2-40B4-BE49-F238E27FC236}">
              <a16:creationId xmlns=""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12</xdr:col>
      <xdr:colOff>581025</xdr:colOff>
      <xdr:row>22</xdr:row>
      <xdr:rowOff>19050</xdr:rowOff>
    </xdr:from>
    <xdr:to>
      <xdr:col>17</xdr:col>
      <xdr:colOff>352425</xdr:colOff>
      <xdr:row>37</xdr:row>
      <xdr:rowOff>178594</xdr:rowOff>
    </xdr:to>
    <xdr:graphicFrame macro="">
      <xdr:nvGraphicFramePr>
        <xdr:cNvPr id="36" name="Gráfico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752475</xdr:colOff>
      <xdr:row>68</xdr:row>
      <xdr:rowOff>28575</xdr:rowOff>
    </xdr:from>
    <xdr:to>
      <xdr:col>17</xdr:col>
      <xdr:colOff>333376</xdr:colOff>
      <xdr:row>86</xdr:row>
      <xdr:rowOff>33339</xdr:rowOff>
    </xdr:to>
    <xdr:graphicFrame macro="">
      <xdr:nvGraphicFramePr>
        <xdr:cNvPr id="38" name="Gráfico 37">
          <a:extLst>
            <a:ext uri="{FF2B5EF4-FFF2-40B4-BE49-F238E27FC236}">
              <a16:creationId xmlns=""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11</xdr:col>
      <xdr:colOff>752475</xdr:colOff>
      <xdr:row>87</xdr:row>
      <xdr:rowOff>57150</xdr:rowOff>
    </xdr:from>
    <xdr:to>
      <xdr:col>16</xdr:col>
      <xdr:colOff>457200</xdr:colOff>
      <xdr:row>100</xdr:row>
      <xdr:rowOff>161925</xdr:rowOff>
    </xdr:to>
    <xdr:graphicFrame macro="">
      <xdr:nvGraphicFramePr>
        <xdr:cNvPr id="39" name="Gráfico 38">
          <a:extLst>
            <a:ext uri="{FF2B5EF4-FFF2-40B4-BE49-F238E27FC236}">
              <a16:creationId xmlns="" xmlns:a16="http://schemas.microsoft.com/office/drawing/2014/main" id="{00000000-0008-0000-0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13</xdr:col>
      <xdr:colOff>0</xdr:colOff>
      <xdr:row>136</xdr:row>
      <xdr:rowOff>0</xdr:rowOff>
    </xdr:from>
    <xdr:to>
      <xdr:col>17</xdr:col>
      <xdr:colOff>647701</xdr:colOff>
      <xdr:row>148</xdr:row>
      <xdr:rowOff>47625</xdr:rowOff>
    </xdr:to>
    <xdr:graphicFrame macro="">
      <xdr:nvGraphicFramePr>
        <xdr:cNvPr id="40" name="Gráfico 3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13</xdr:col>
      <xdr:colOff>0</xdr:colOff>
      <xdr:row>41</xdr:row>
      <xdr:rowOff>0</xdr:rowOff>
    </xdr:from>
    <xdr:to>
      <xdr:col>17</xdr:col>
      <xdr:colOff>619125</xdr:colOff>
      <xdr:row>49</xdr:row>
      <xdr:rowOff>257175</xdr:rowOff>
    </xdr:to>
    <xdr:graphicFrame macro="">
      <xdr:nvGraphicFramePr>
        <xdr:cNvPr id="43" name="Gráfico 42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15</xdr:col>
      <xdr:colOff>552450</xdr:colOff>
      <xdr:row>44</xdr:row>
      <xdr:rowOff>9525</xdr:rowOff>
    </xdr:from>
    <xdr:to>
      <xdr:col>16</xdr:col>
      <xdr:colOff>400050</xdr:colOff>
      <xdr:row>44</xdr:row>
      <xdr:rowOff>228600</xdr:rowOff>
    </xdr:to>
    <xdr:sp macro="" textlink="">
      <xdr:nvSpPr>
        <xdr:cNvPr id="8" name="CuadroTexto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4049375" y="10106025"/>
          <a:ext cx="609600" cy="219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DO" sz="1000" b="1">
              <a:solidFill>
                <a:sysClr val="windowText" lastClr="000000"/>
              </a:solidFill>
            </a:rPr>
            <a:t>93.5%</a:t>
          </a:r>
        </a:p>
      </xdr:txBody>
    </xdr:sp>
    <xdr:clientData/>
  </xdr:twoCellAnchor>
  <xdr:twoCellAnchor>
    <xdr:from>
      <xdr:col>15</xdr:col>
      <xdr:colOff>76200</xdr:colOff>
      <xdr:row>46</xdr:row>
      <xdr:rowOff>85725</xdr:rowOff>
    </xdr:from>
    <xdr:to>
      <xdr:col>15</xdr:col>
      <xdr:colOff>685800</xdr:colOff>
      <xdr:row>47</xdr:row>
      <xdr:rowOff>28575</xdr:rowOff>
    </xdr:to>
    <xdr:sp macro="" textlink="">
      <xdr:nvSpPr>
        <xdr:cNvPr id="44" name="CuadroTexto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13573125" y="10829925"/>
          <a:ext cx="609600" cy="2190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DO" sz="1000" b="1">
              <a:solidFill>
                <a:sysClr val="windowText" lastClr="000000"/>
              </a:solidFill>
            </a:rPr>
            <a:t>88.7%</a:t>
          </a:r>
        </a:p>
      </xdr:txBody>
    </xdr:sp>
    <xdr:clientData/>
  </xdr:twoCellAnchor>
  <xdr:twoCellAnchor>
    <xdr:from>
      <xdr:col>13</xdr:col>
      <xdr:colOff>0</xdr:colOff>
      <xdr:row>53</xdr:row>
      <xdr:rowOff>0</xdr:rowOff>
    </xdr:from>
    <xdr:to>
      <xdr:col>17</xdr:col>
      <xdr:colOff>361951</xdr:colOff>
      <xdr:row>66</xdr:row>
      <xdr:rowOff>104775</xdr:rowOff>
    </xdr:to>
    <xdr:graphicFrame macro="">
      <xdr:nvGraphicFramePr>
        <xdr:cNvPr id="45" name="Gráfico 44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11</xdr:col>
      <xdr:colOff>19050</xdr:colOff>
      <xdr:row>123</xdr:row>
      <xdr:rowOff>19050</xdr:rowOff>
    </xdr:from>
    <xdr:to>
      <xdr:col>15</xdr:col>
      <xdr:colOff>409574</xdr:colOff>
      <xdr:row>133</xdr:row>
      <xdr:rowOff>180974</xdr:rowOff>
    </xdr:to>
    <xdr:graphicFrame macro="">
      <xdr:nvGraphicFramePr>
        <xdr:cNvPr id="46" name="Gráfico 45">
          <a:extLst>
            <a:ext uri="{FF2B5EF4-FFF2-40B4-BE49-F238E27FC236}">
              <a16:creationId xmlns="" xmlns:a16="http://schemas.microsoft.com/office/drawing/2014/main" id="{00000000-0008-0000-00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657226</xdr:colOff>
      <xdr:row>154</xdr:row>
      <xdr:rowOff>9526</xdr:rowOff>
    </xdr:from>
    <xdr:to>
      <xdr:col>14</xdr:col>
      <xdr:colOff>314326</xdr:colOff>
      <xdr:row>160</xdr:row>
      <xdr:rowOff>19050</xdr:rowOff>
    </xdr:to>
    <xdr:graphicFrame macro="">
      <xdr:nvGraphicFramePr>
        <xdr:cNvPr id="25" name="Gráfico 24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7</xdr:col>
      <xdr:colOff>19050</xdr:colOff>
      <xdr:row>41</xdr:row>
      <xdr:rowOff>23813</xdr:rowOff>
    </xdr:from>
    <xdr:to>
      <xdr:col>12</xdr:col>
      <xdr:colOff>47625</xdr:colOff>
      <xdr:row>49</xdr:row>
      <xdr:rowOff>266700</xdr:rowOff>
    </xdr:to>
    <xdr:graphicFrame macro="">
      <xdr:nvGraphicFramePr>
        <xdr:cNvPr id="34" name="Gráfico 33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0</xdr:colOff>
      <xdr:row>11</xdr:row>
      <xdr:rowOff>0</xdr:rowOff>
    </xdr:from>
    <xdr:to>
      <xdr:col>16</xdr:col>
      <xdr:colOff>428625</xdr:colOff>
      <xdr:row>21</xdr:row>
      <xdr:rowOff>28575</xdr:rowOff>
    </xdr:to>
    <xdr:graphicFrame macro="">
      <xdr:nvGraphicFramePr>
        <xdr:cNvPr id="47" name="Gráfico 46">
          <a:extLst>
            <a:ext uri="{FF2B5EF4-FFF2-40B4-BE49-F238E27FC236}">
              <a16:creationId xmlns="" xmlns:a16="http://schemas.microsoft.com/office/drawing/2014/main" id="{00000000-0008-0000-0000-00002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12</xdr:col>
      <xdr:colOff>0</xdr:colOff>
      <xdr:row>109</xdr:row>
      <xdr:rowOff>0</xdr:rowOff>
    </xdr:from>
    <xdr:to>
      <xdr:col>17</xdr:col>
      <xdr:colOff>28575</xdr:colOff>
      <xdr:row>121</xdr:row>
      <xdr:rowOff>71437</xdr:rowOff>
    </xdr:to>
    <xdr:graphicFrame macro="">
      <xdr:nvGraphicFramePr>
        <xdr:cNvPr id="48" name="Gráfico 47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18</xdr:col>
      <xdr:colOff>0</xdr:colOff>
      <xdr:row>11</xdr:row>
      <xdr:rowOff>0</xdr:rowOff>
    </xdr:from>
    <xdr:to>
      <xdr:col>21</xdr:col>
      <xdr:colOff>1552575</xdr:colOff>
      <xdr:row>21</xdr:row>
      <xdr:rowOff>176212</xdr:rowOff>
    </xdr:to>
    <xdr:graphicFrame macro="">
      <xdr:nvGraphicFramePr>
        <xdr:cNvPr id="49" name="Gráfico 48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18</xdr:col>
      <xdr:colOff>0</xdr:colOff>
      <xdr:row>109</xdr:row>
      <xdr:rowOff>0</xdr:rowOff>
    </xdr:from>
    <xdr:to>
      <xdr:col>21</xdr:col>
      <xdr:colOff>1552575</xdr:colOff>
      <xdr:row>121</xdr:row>
      <xdr:rowOff>71437</xdr:rowOff>
    </xdr:to>
    <xdr:graphicFrame macro="">
      <xdr:nvGraphicFramePr>
        <xdr:cNvPr id="50" name="Gráfico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21</xdr:col>
      <xdr:colOff>2019301</xdr:colOff>
      <xdr:row>11</xdr:row>
      <xdr:rowOff>19050</xdr:rowOff>
    </xdr:from>
    <xdr:to>
      <xdr:col>24</xdr:col>
      <xdr:colOff>219075</xdr:colOff>
      <xdr:row>21</xdr:row>
      <xdr:rowOff>152400</xdr:rowOff>
    </xdr:to>
    <xdr:graphicFrame macro="">
      <xdr:nvGraphicFramePr>
        <xdr:cNvPr id="26" name="Gráfico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19</xdr:col>
      <xdr:colOff>466724</xdr:colOff>
      <xdr:row>41</xdr:row>
      <xdr:rowOff>0</xdr:rowOff>
    </xdr:from>
    <xdr:to>
      <xdr:col>21</xdr:col>
      <xdr:colOff>2019299</xdr:colOff>
      <xdr:row>50</xdr:row>
      <xdr:rowOff>114300</xdr:rowOff>
    </xdr:to>
    <xdr:graphicFrame macro="">
      <xdr:nvGraphicFramePr>
        <xdr:cNvPr id="52" name="Gráfico 51">
          <a:extLst>
            <a:ext uri="{FF2B5EF4-FFF2-40B4-BE49-F238E27FC236}">
              <a16:creationId xmlns="" xmlns:a16="http://schemas.microsoft.com/office/drawing/2014/main" id="{00000000-0008-0000-0000-00003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22</xdr:col>
      <xdr:colOff>1</xdr:colOff>
      <xdr:row>109</xdr:row>
      <xdr:rowOff>0</xdr:rowOff>
    </xdr:from>
    <xdr:to>
      <xdr:col>25</xdr:col>
      <xdr:colOff>333376</xdr:colOff>
      <xdr:row>121</xdr:row>
      <xdr:rowOff>71437</xdr:rowOff>
    </xdr:to>
    <xdr:graphicFrame macro="">
      <xdr:nvGraphicFramePr>
        <xdr:cNvPr id="53" name="Gráfico 52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17</xdr:col>
      <xdr:colOff>752475</xdr:colOff>
      <xdr:row>52</xdr:row>
      <xdr:rowOff>33337</xdr:rowOff>
    </xdr:from>
    <xdr:to>
      <xdr:col>21</xdr:col>
      <xdr:colOff>1409700</xdr:colOff>
      <xdr:row>65</xdr:row>
      <xdr:rowOff>47625</xdr:rowOff>
    </xdr:to>
    <xdr:graphicFrame macro="">
      <xdr:nvGraphicFramePr>
        <xdr:cNvPr id="28" name="Gráfico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2</xdr:col>
      <xdr:colOff>1352550</xdr:colOff>
      <xdr:row>1</xdr:row>
      <xdr:rowOff>9525</xdr:rowOff>
    </xdr:from>
    <xdr:to>
      <xdr:col>4</xdr:col>
      <xdr:colOff>647700</xdr:colOff>
      <xdr:row>4</xdr:row>
      <xdr:rowOff>47625</xdr:rowOff>
    </xdr:to>
    <xdr:pic>
      <xdr:nvPicPr>
        <xdr:cNvPr id="54" name="Imagen 53">
          <a:extLst>
            <a:ext uri="{FF2B5EF4-FFF2-40B4-BE49-F238E27FC236}">
              <a16:creationId xmlns="" xmlns:a16="http://schemas.microsoft.com/office/drawing/2014/main" id="{00000000-0008-0000-0000-000036000000}"/>
            </a:ext>
          </a:extLst>
        </xdr:cNvPr>
        <xdr:cNvPicPr/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138" t="28151" r="933" b="38861"/>
        <a:stretch/>
      </xdr:blipFill>
      <xdr:spPr bwMode="auto">
        <a:xfrm>
          <a:off x="4695825" y="200025"/>
          <a:ext cx="1533525" cy="6096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7</xdr:col>
      <xdr:colOff>314325</xdr:colOff>
      <xdr:row>116</xdr:row>
      <xdr:rowOff>104775</xdr:rowOff>
    </xdr:from>
    <xdr:to>
      <xdr:col>8</xdr:col>
      <xdr:colOff>66675</xdr:colOff>
      <xdr:row>117</xdr:row>
      <xdr:rowOff>123825</xdr:rowOff>
    </xdr:to>
    <xdr:sp macro="" textlink="">
      <xdr:nvSpPr>
        <xdr:cNvPr id="55" name="CuadroTexto 54">
          <a:extLst>
            <a:ext uri="{FF2B5EF4-FFF2-40B4-BE49-F238E27FC236}">
              <a16:creationId xmlns="" xmlns:a16="http://schemas.microsoft.com/office/drawing/2014/main" id="{F997AD90-FE53-456E-9B4E-8420AF1A2E78}"/>
            </a:ext>
          </a:extLst>
        </xdr:cNvPr>
        <xdr:cNvSpPr txBox="1"/>
      </xdr:nvSpPr>
      <xdr:spPr>
        <a:xfrm>
          <a:off x="8772525" y="24231600"/>
          <a:ext cx="514350" cy="200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DO" sz="800" b="1"/>
            <a:t>41.2%</a:t>
          </a:r>
        </a:p>
      </xdr:txBody>
    </xdr:sp>
    <xdr:clientData/>
  </xdr:twoCellAnchor>
  <xdr:twoCellAnchor>
    <xdr:from>
      <xdr:col>16</xdr:col>
      <xdr:colOff>123825</xdr:colOff>
      <xdr:row>123</xdr:row>
      <xdr:rowOff>23813</xdr:rowOff>
    </xdr:from>
    <xdr:to>
      <xdr:col>20</xdr:col>
      <xdr:colOff>352425</xdr:colOff>
      <xdr:row>133</xdr:row>
      <xdr:rowOff>123825</xdr:rowOff>
    </xdr:to>
    <xdr:graphicFrame macro="">
      <xdr:nvGraphicFramePr>
        <xdr:cNvPr id="16" name="Gráfico 15">
          <a:extLst>
            <a:ext uri="{FF2B5EF4-FFF2-40B4-BE49-F238E27FC236}">
              <a16:creationId xmlns="" xmlns:a16="http://schemas.microsoft.com/office/drawing/2014/main" id="{DBBD4C66-7878-B109-4B9B-4DBB0EB5FB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1028700</xdr:colOff>
      <xdr:row>1</xdr:row>
      <xdr:rowOff>19050</xdr:rowOff>
    </xdr:from>
    <xdr:to>
      <xdr:col>14</xdr:col>
      <xdr:colOff>323850</xdr:colOff>
      <xdr:row>4</xdr:row>
      <xdr:rowOff>123825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138" t="28151" r="933" b="38861"/>
        <a:stretch/>
      </xdr:blipFill>
      <xdr:spPr bwMode="auto">
        <a:xfrm>
          <a:off x="12963525" y="209550"/>
          <a:ext cx="1714500" cy="6762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914400</xdr:colOff>
      <xdr:row>0</xdr:row>
      <xdr:rowOff>142875</xdr:rowOff>
    </xdr:from>
    <xdr:to>
      <xdr:col>5</xdr:col>
      <xdr:colOff>533400</xdr:colOff>
      <xdr:row>3</xdr:row>
      <xdr:rowOff>180975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D1BD018C-5AF4-416C-A22F-D6EC8F866625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138" t="28151" r="933" b="38861"/>
        <a:stretch/>
      </xdr:blipFill>
      <xdr:spPr bwMode="auto">
        <a:xfrm>
          <a:off x="4714875" y="142875"/>
          <a:ext cx="1533525" cy="6096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723900</xdr:colOff>
      <xdr:row>32</xdr:row>
      <xdr:rowOff>47625</xdr:rowOff>
    </xdr:from>
    <xdr:to>
      <xdr:col>10</xdr:col>
      <xdr:colOff>350819</xdr:colOff>
      <xdr:row>34</xdr:row>
      <xdr:rowOff>134638</xdr:rowOff>
    </xdr:to>
    <xdr:sp macro="" textlink="">
      <xdr:nvSpPr>
        <xdr:cNvPr id="2049" name="Cuadro de texto 7">
          <a:extLst>
            <a:ext uri="{FF2B5EF4-FFF2-40B4-BE49-F238E27FC236}">
              <a16:creationId xmlns="" xmlns:a16="http://schemas.microsoft.com/office/drawing/2014/main" id="{00000000-0008-0000-0200-000001080000}"/>
            </a:ext>
          </a:extLst>
        </xdr:cNvPr>
        <xdr:cNvSpPr txBox="1">
          <a:spLocks noChangeArrowheads="1"/>
        </xdr:cNvSpPr>
      </xdr:nvSpPr>
      <xdr:spPr bwMode="auto">
        <a:xfrm>
          <a:off x="1485900" y="6966239"/>
          <a:ext cx="5705601" cy="46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635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s-DO" sz="700" b="1" i="0" u="none" strike="noStrike" baseline="0">
              <a:solidFill>
                <a:srgbClr val="000000"/>
              </a:solidFill>
              <a:latin typeface="Calibri"/>
              <a:cs typeface="Calibri"/>
            </a:rPr>
            <a:t>FUENTE: Departamentos Académicos Inafocam</a:t>
          </a:r>
          <a:endParaRPr lang="es-DO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s-DO" sz="3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  <a:endParaRPr lang="es-DO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s-DO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NOTA: Algunos programas se han adscrito a un área curricular determinada, si se trata de contenidos oficiales de dicha área (vg.: Geografía,  contenido </a:t>
          </a:r>
        </a:p>
        <a:p>
          <a:pPr algn="l" rtl="0">
            <a:defRPr sz="1000"/>
          </a:pPr>
          <a:r>
            <a:rPr lang="es-DO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del área de CC. Sociales;  Ed. Ambiental, contenido de CC. Naturales, entre otros)</a:t>
          </a:r>
        </a:p>
      </xdr:txBody>
    </xdr:sp>
    <xdr:clientData/>
  </xdr:twoCellAnchor>
  <xdr:twoCellAnchor editAs="oneCell">
    <xdr:from>
      <xdr:col>5</xdr:col>
      <xdr:colOff>0</xdr:colOff>
      <xdr:row>0</xdr:row>
      <xdr:rowOff>0</xdr:rowOff>
    </xdr:from>
    <xdr:to>
      <xdr:col>7</xdr:col>
      <xdr:colOff>216477</xdr:colOff>
      <xdr:row>2</xdr:row>
      <xdr:rowOff>181841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138" t="28151" r="933" b="38861"/>
        <a:stretch/>
      </xdr:blipFill>
      <xdr:spPr bwMode="auto">
        <a:xfrm>
          <a:off x="3680114" y="0"/>
          <a:ext cx="1515340" cy="56284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2714625</xdr:colOff>
      <xdr:row>0</xdr:row>
      <xdr:rowOff>261938</xdr:rowOff>
    </xdr:from>
    <xdr:to>
      <xdr:col>4</xdr:col>
      <xdr:colOff>888207</xdr:colOff>
      <xdr:row>2</xdr:row>
      <xdr:rowOff>273844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138" t="28151" r="933" b="38861"/>
        <a:stretch/>
      </xdr:blipFill>
      <xdr:spPr bwMode="auto">
        <a:xfrm>
          <a:off x="4238625" y="261938"/>
          <a:ext cx="1774032" cy="72628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26</xdr:row>
      <xdr:rowOff>180975</xdr:rowOff>
    </xdr:from>
    <xdr:to>
      <xdr:col>18</xdr:col>
      <xdr:colOff>583406</xdr:colOff>
      <xdr:row>42</xdr:row>
      <xdr:rowOff>133350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142875</xdr:colOff>
      <xdr:row>52</xdr:row>
      <xdr:rowOff>42862</xdr:rowOff>
    </xdr:from>
    <xdr:to>
      <xdr:col>5</xdr:col>
      <xdr:colOff>28575</xdr:colOff>
      <xdr:row>66</xdr:row>
      <xdr:rowOff>119062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2724150</xdr:colOff>
      <xdr:row>1</xdr:row>
      <xdr:rowOff>85725</xdr:rowOff>
    </xdr:from>
    <xdr:to>
      <xdr:col>4</xdr:col>
      <xdr:colOff>371475</xdr:colOff>
      <xdr:row>4</xdr:row>
      <xdr:rowOff>142875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138" t="28151" r="933" b="38861"/>
        <a:stretch/>
      </xdr:blipFill>
      <xdr:spPr bwMode="auto">
        <a:xfrm>
          <a:off x="4248150" y="276225"/>
          <a:ext cx="1571625" cy="6286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20</xdr:col>
      <xdr:colOff>0</xdr:colOff>
      <xdr:row>27</xdr:row>
      <xdr:rowOff>0</xdr:rowOff>
    </xdr:from>
    <xdr:to>
      <xdr:col>26</xdr:col>
      <xdr:colOff>761999</xdr:colOff>
      <xdr:row>42</xdr:row>
      <xdr:rowOff>142875</xdr:rowOff>
    </xdr:to>
    <xdr:graphicFrame macro="">
      <xdr:nvGraphicFramePr>
        <xdr:cNvPr id="6" name="Gráfico 5">
          <a:extLst>
            <a:ext uri="{FF2B5EF4-FFF2-40B4-BE49-F238E27FC236}">
              <a16:creationId xmlns="" xmlns:a16="http://schemas.microsoft.com/office/drawing/2014/main" id="{1EC20EAC-4C97-4197-AF56-BBDDB124B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685800</xdr:colOff>
      <xdr:row>24</xdr:row>
      <xdr:rowOff>100013</xdr:rowOff>
    </xdr:from>
    <xdr:to>
      <xdr:col>10</xdr:col>
      <xdr:colOff>704850</xdr:colOff>
      <xdr:row>37</xdr:row>
      <xdr:rowOff>152400</xdr:rowOff>
    </xdr:to>
    <xdr:graphicFrame macro="">
      <xdr:nvGraphicFramePr>
        <xdr:cNvPr id="3" name="Gráfico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66674</xdr:colOff>
      <xdr:row>10</xdr:row>
      <xdr:rowOff>80962</xdr:rowOff>
    </xdr:from>
    <xdr:to>
      <xdr:col>23</xdr:col>
      <xdr:colOff>523875</xdr:colOff>
      <xdr:row>23</xdr:row>
      <xdr:rowOff>100012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952501</xdr:colOff>
      <xdr:row>1</xdr:row>
      <xdr:rowOff>9525</xdr:rowOff>
    </xdr:from>
    <xdr:to>
      <xdr:col>6</xdr:col>
      <xdr:colOff>9526</xdr:colOff>
      <xdr:row>4</xdr:row>
      <xdr:rowOff>85725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138" t="28151" r="933" b="38861"/>
        <a:stretch/>
      </xdr:blipFill>
      <xdr:spPr bwMode="auto">
        <a:xfrm>
          <a:off x="5638801" y="200025"/>
          <a:ext cx="1581150" cy="6477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2095500</xdr:colOff>
      <xdr:row>0</xdr:row>
      <xdr:rowOff>133350</xdr:rowOff>
    </xdr:from>
    <xdr:to>
      <xdr:col>4</xdr:col>
      <xdr:colOff>38100</xdr:colOff>
      <xdr:row>3</xdr:row>
      <xdr:rowOff>152400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138" t="28151" r="933" b="38861"/>
        <a:stretch/>
      </xdr:blipFill>
      <xdr:spPr bwMode="auto">
        <a:xfrm>
          <a:off x="3619500" y="133350"/>
          <a:ext cx="1485900" cy="5905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Deborah  Estepan" id="{0A801B1A-8F04-42DC-933A-EB7A43E8B130}" userId="S::deborahestepan@inafocam.onmicrosoft.com::82ae9e54-49b0-491e-8d64-83f70b5da20f" providerId="AD"/>
</personList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6" dT="2022-01-11T18:46:22.13" personId="{0A801B1A-8F04-42DC-933A-EB7A43E8B130}" id="{D02334DA-44A6-40AC-9FCC-DC91320A78CD}">
    <text>Estos datos fueron extraidos de los informes trimestrales, en la parte de los Anexos.</text>
  </threadedComment>
  <threadedComment ref="C19" dT="2022-01-11T18:47:11.73" personId="{0A801B1A-8F04-42DC-933A-EB7A43E8B130}" id="{E7961D5E-2E6D-4A8A-A7B4-A22A6A723941}">
    <text>Estos datos fueron extraidos de los informes trimestrales, en la parte de Anexos.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8"/>
  <sheetViews>
    <sheetView topLeftCell="A216" zoomScale="80" zoomScaleNormal="80" workbookViewId="0">
      <selection activeCell="H278" sqref="H278"/>
    </sheetView>
  </sheetViews>
  <sheetFormatPr baseColWidth="10" defaultRowHeight="15" x14ac:dyDescent="0.25"/>
  <cols>
    <col min="2" max="2" width="40.85546875" customWidth="1"/>
    <col min="3" max="3" width="21" customWidth="1"/>
    <col min="4" max="4" width="12.5703125" customWidth="1"/>
    <col min="5" max="6" width="15.85546875" customWidth="1"/>
    <col min="22" max="22" width="39.140625" customWidth="1"/>
    <col min="23" max="23" width="22.7109375" customWidth="1"/>
    <col min="24" max="24" width="12.5703125" bestFit="1" customWidth="1"/>
  </cols>
  <sheetData>
    <row r="1" spans="1:10" x14ac:dyDescent="0.25">
      <c r="A1" s="353"/>
      <c r="B1" s="353"/>
      <c r="C1" s="353"/>
      <c r="D1" s="353"/>
      <c r="E1" s="353"/>
      <c r="F1" s="353"/>
      <c r="G1" s="353"/>
      <c r="H1" s="353"/>
      <c r="I1" s="353"/>
      <c r="J1" s="353"/>
    </row>
    <row r="2" spans="1:10" x14ac:dyDescent="0.25">
      <c r="A2" s="353"/>
      <c r="B2" s="353"/>
      <c r="C2" s="353"/>
      <c r="D2" s="353"/>
      <c r="E2" s="353"/>
      <c r="F2" s="353"/>
      <c r="G2" s="353"/>
      <c r="H2" s="353"/>
      <c r="I2" s="353"/>
      <c r="J2" s="353"/>
    </row>
    <row r="3" spans="1:10" x14ac:dyDescent="0.25">
      <c r="A3" s="353"/>
      <c r="B3" s="353"/>
      <c r="C3" s="353"/>
      <c r="D3" s="353"/>
      <c r="E3" s="353"/>
      <c r="F3" s="353"/>
      <c r="G3" s="353"/>
      <c r="H3" s="353"/>
      <c r="I3" s="353"/>
      <c r="J3" s="353"/>
    </row>
    <row r="4" spans="1:10" x14ac:dyDescent="0.25">
      <c r="A4" s="501" t="s">
        <v>162</v>
      </c>
      <c r="B4" s="501"/>
      <c r="C4" s="501"/>
      <c r="D4" s="501"/>
      <c r="E4" s="501"/>
      <c r="F4" s="501"/>
      <c r="G4" s="501"/>
      <c r="H4" s="501"/>
      <c r="I4" s="501"/>
      <c r="J4" s="501"/>
    </row>
    <row r="5" spans="1:10" x14ac:dyDescent="0.25">
      <c r="A5" s="501"/>
      <c r="B5" s="501"/>
      <c r="C5" s="501"/>
      <c r="D5" s="501"/>
      <c r="E5" s="501"/>
      <c r="F5" s="501"/>
      <c r="G5" s="501"/>
      <c r="H5" s="501"/>
      <c r="I5" s="501"/>
      <c r="J5" s="501"/>
    </row>
    <row r="6" spans="1:10" ht="40.5" customHeight="1" x14ac:dyDescent="0.25">
      <c r="A6" s="501"/>
      <c r="B6" s="501"/>
      <c r="C6" s="501"/>
      <c r="D6" s="501"/>
      <c r="E6" s="501"/>
      <c r="F6" s="501"/>
      <c r="G6" s="501"/>
      <c r="H6" s="501"/>
      <c r="I6" s="501"/>
      <c r="J6" s="501"/>
    </row>
    <row r="7" spans="1:10" ht="55.5" customHeight="1" x14ac:dyDescent="0.25">
      <c r="B7" s="502" t="s">
        <v>185</v>
      </c>
      <c r="C7" s="503"/>
      <c r="D7" s="503"/>
      <c r="E7" s="503"/>
      <c r="F7" s="503"/>
      <c r="G7" s="503"/>
      <c r="H7" s="503"/>
      <c r="I7" s="503"/>
    </row>
    <row r="8" spans="1:10" x14ac:dyDescent="0.25">
      <c r="B8" s="503"/>
      <c r="C8" s="503"/>
      <c r="D8" s="503"/>
      <c r="E8" s="503"/>
      <c r="F8" s="503"/>
      <c r="G8" s="503"/>
      <c r="H8" s="503"/>
      <c r="I8" s="503"/>
    </row>
    <row r="9" spans="1:10" x14ac:dyDescent="0.25">
      <c r="B9" s="503"/>
      <c r="C9" s="503"/>
      <c r="D9" s="503"/>
      <c r="E9" s="503"/>
      <c r="F9" s="503"/>
      <c r="G9" s="503"/>
      <c r="H9" s="503"/>
      <c r="I9" s="503"/>
    </row>
    <row r="11" spans="1:10" x14ac:dyDescent="0.25">
      <c r="B11" s="323" t="s">
        <v>186</v>
      </c>
    </row>
    <row r="12" spans="1:10" ht="21.75" x14ac:dyDescent="0.25">
      <c r="B12" s="3" t="s">
        <v>6</v>
      </c>
    </row>
    <row r="13" spans="1:10" ht="17.25" x14ac:dyDescent="0.25">
      <c r="B13" s="5" t="s">
        <v>187</v>
      </c>
    </row>
    <row r="14" spans="1:10" ht="16.5" thickBot="1" x14ac:dyDescent="0.3">
      <c r="B14" s="48" t="s">
        <v>151</v>
      </c>
    </row>
    <row r="15" spans="1:10" ht="15.75" thickBot="1" x14ac:dyDescent="0.3">
      <c r="A15" s="273" t="s">
        <v>115</v>
      </c>
      <c r="B15" s="1" t="s">
        <v>0</v>
      </c>
      <c r="C15" s="35" t="s">
        <v>1</v>
      </c>
      <c r="D15" s="36" t="s">
        <v>113</v>
      </c>
      <c r="E15" s="36" t="s">
        <v>44</v>
      </c>
      <c r="F15" s="354"/>
    </row>
    <row r="16" spans="1:10" ht="15.75" thickBot="1" x14ac:dyDescent="0.3">
      <c r="B16" s="2" t="s">
        <v>7</v>
      </c>
      <c r="C16" s="171">
        <v>264</v>
      </c>
      <c r="D16" s="210">
        <v>0</v>
      </c>
      <c r="E16" s="102">
        <v>0</v>
      </c>
      <c r="F16" s="355"/>
    </row>
    <row r="17" spans="1:6" ht="15.75" thickBot="1" x14ac:dyDescent="0.3">
      <c r="B17" s="37" t="s">
        <v>4</v>
      </c>
      <c r="C17" s="38">
        <f>SUM(C16)</f>
        <v>264</v>
      </c>
      <c r="D17" s="36">
        <f>SUM(D16)</f>
        <v>0</v>
      </c>
      <c r="E17" s="164">
        <f>SUM(E16)</f>
        <v>0</v>
      </c>
      <c r="F17" s="356"/>
    </row>
    <row r="18" spans="1:6" x14ac:dyDescent="0.25">
      <c r="B18" s="4"/>
    </row>
    <row r="19" spans="1:6" x14ac:dyDescent="0.25">
      <c r="B19" s="4"/>
    </row>
    <row r="20" spans="1:6" x14ac:dyDescent="0.25">
      <c r="B20" s="4"/>
    </row>
    <row r="21" spans="1:6" x14ac:dyDescent="0.25">
      <c r="B21" s="4"/>
    </row>
    <row r="22" spans="1:6" ht="16.5" thickBot="1" x14ac:dyDescent="0.3">
      <c r="B22" s="48" t="s">
        <v>188</v>
      </c>
    </row>
    <row r="23" spans="1:6" ht="30.75" thickBot="1" x14ac:dyDescent="0.3">
      <c r="A23" s="273" t="s">
        <v>116</v>
      </c>
      <c r="B23" s="44" t="s">
        <v>8</v>
      </c>
      <c r="C23" s="303" t="s">
        <v>1</v>
      </c>
      <c r="D23" s="312" t="s">
        <v>44</v>
      </c>
    </row>
    <row r="24" spans="1:6" x14ac:dyDescent="0.25">
      <c r="B24" s="434" t="s">
        <v>9</v>
      </c>
      <c r="C24" s="315">
        <v>116</v>
      </c>
      <c r="D24" s="435">
        <f>+C24/$C$33</f>
        <v>0.43939393939393939</v>
      </c>
    </row>
    <row r="25" spans="1:6" x14ac:dyDescent="0.25">
      <c r="B25" s="314" t="s">
        <v>94</v>
      </c>
      <c r="C25" s="170">
        <v>31</v>
      </c>
      <c r="D25" s="320">
        <f>+C25/$C$33</f>
        <v>0.11742424242424243</v>
      </c>
    </row>
    <row r="26" spans="1:6" x14ac:dyDescent="0.25">
      <c r="B26" s="313" t="s">
        <v>172</v>
      </c>
      <c r="C26" s="170">
        <v>7</v>
      </c>
      <c r="D26" s="320">
        <f>+C26/$C$33</f>
        <v>2.6515151515151516E-2</v>
      </c>
    </row>
    <row r="27" spans="1:6" x14ac:dyDescent="0.25">
      <c r="B27" s="313" t="s">
        <v>294</v>
      </c>
      <c r="C27" s="170">
        <v>10</v>
      </c>
      <c r="D27" s="320">
        <f t="shared" ref="D27:D32" si="0">+C27/$C$33</f>
        <v>3.787878787878788E-2</v>
      </c>
    </row>
    <row r="28" spans="1:6" x14ac:dyDescent="0.25">
      <c r="B28" s="313" t="s">
        <v>295</v>
      </c>
      <c r="C28" s="170">
        <v>15</v>
      </c>
      <c r="D28" s="320">
        <f t="shared" si="0"/>
        <v>5.6818181818181816E-2</v>
      </c>
    </row>
    <row r="29" spans="1:6" x14ac:dyDescent="0.25">
      <c r="B29" s="313" t="s">
        <v>296</v>
      </c>
      <c r="C29" s="170">
        <v>12</v>
      </c>
      <c r="D29" s="320">
        <f t="shared" si="0"/>
        <v>4.5454545454545456E-2</v>
      </c>
    </row>
    <row r="30" spans="1:6" ht="18" customHeight="1" x14ac:dyDescent="0.25">
      <c r="B30" s="439" t="s">
        <v>297</v>
      </c>
      <c r="C30" s="170">
        <v>12</v>
      </c>
      <c r="D30" s="320">
        <f t="shared" si="0"/>
        <v>4.5454545454545456E-2</v>
      </c>
    </row>
    <row r="31" spans="1:6" x14ac:dyDescent="0.25">
      <c r="B31" s="313" t="s">
        <v>298</v>
      </c>
      <c r="C31" s="170">
        <v>11</v>
      </c>
      <c r="D31" s="320">
        <f t="shared" si="0"/>
        <v>4.1666666666666664E-2</v>
      </c>
    </row>
    <row r="32" spans="1:6" ht="15.75" thickBot="1" x14ac:dyDescent="0.3">
      <c r="B32" s="436" t="s">
        <v>299</v>
      </c>
      <c r="C32" s="437">
        <v>50</v>
      </c>
      <c r="D32" s="438">
        <f t="shared" si="0"/>
        <v>0.18939393939393939</v>
      </c>
    </row>
    <row r="33" spans="1:22" ht="15.75" thickBot="1" x14ac:dyDescent="0.3">
      <c r="B33" s="431" t="s">
        <v>4</v>
      </c>
      <c r="C33" s="432">
        <f>SUM(C24:C32)</f>
        <v>264</v>
      </c>
      <c r="D33" s="433">
        <f>SUM(D24:D32)</f>
        <v>0.99999999999999978</v>
      </c>
    </row>
    <row r="34" spans="1:22" x14ac:dyDescent="0.25">
      <c r="B34" s="4"/>
    </row>
    <row r="35" spans="1:22" x14ac:dyDescent="0.25">
      <c r="B35" s="4"/>
    </row>
    <row r="36" spans="1:22" x14ac:dyDescent="0.25">
      <c r="B36" s="4"/>
    </row>
    <row r="37" spans="1:22" x14ac:dyDescent="0.25">
      <c r="B37" s="4"/>
    </row>
    <row r="38" spans="1:22" x14ac:dyDescent="0.25">
      <c r="B38" s="4"/>
    </row>
    <row r="39" spans="1:22" x14ac:dyDescent="0.25">
      <c r="B39" s="4"/>
    </row>
    <row r="40" spans="1:22" ht="21.75" x14ac:dyDescent="0.25">
      <c r="B40" s="3" t="s">
        <v>5</v>
      </c>
    </row>
    <row r="41" spans="1:22" ht="17.25" x14ac:dyDescent="0.25">
      <c r="B41" s="5" t="s">
        <v>189</v>
      </c>
    </row>
    <row r="42" spans="1:22" ht="12.75" customHeight="1" x14ac:dyDescent="0.25">
      <c r="B42" s="48" t="s">
        <v>190</v>
      </c>
      <c r="V42" s="6"/>
    </row>
    <row r="43" spans="1:22" ht="6.75" customHeight="1" thickBot="1" x14ac:dyDescent="0.3">
      <c r="B43" s="7"/>
      <c r="V43" s="6"/>
    </row>
    <row r="44" spans="1:22" ht="21.75" customHeight="1" thickBot="1" x14ac:dyDescent="0.3">
      <c r="A44" s="273" t="s">
        <v>144</v>
      </c>
      <c r="B44" s="44" t="s">
        <v>0</v>
      </c>
      <c r="C44" s="42" t="s">
        <v>1</v>
      </c>
      <c r="D44" s="312" t="s">
        <v>114</v>
      </c>
      <c r="E44" s="312" t="s">
        <v>44</v>
      </c>
      <c r="F44" s="354"/>
      <c r="V44" s="6"/>
    </row>
    <row r="45" spans="1:22" ht="29.25" customHeight="1" x14ac:dyDescent="0.25">
      <c r="B45" s="446" t="s">
        <v>99</v>
      </c>
      <c r="C45" s="321">
        <v>7716</v>
      </c>
      <c r="D45" s="447">
        <v>9010</v>
      </c>
      <c r="E45" s="448">
        <f>+C45/D45</f>
        <v>0.85638179800221981</v>
      </c>
      <c r="F45" s="357"/>
      <c r="V45" s="6"/>
    </row>
    <row r="46" spans="1:22" ht="21.75" customHeight="1" thickBot="1" x14ac:dyDescent="0.3">
      <c r="B46" s="436" t="s">
        <v>173</v>
      </c>
      <c r="C46" s="441">
        <v>0</v>
      </c>
      <c r="D46" s="449">
        <v>1800</v>
      </c>
      <c r="E46" s="450">
        <v>0</v>
      </c>
      <c r="F46" s="357"/>
      <c r="V46" s="6"/>
    </row>
    <row r="47" spans="1:22" ht="21.75" customHeight="1" thickBot="1" x14ac:dyDescent="0.3">
      <c r="B47" s="37" t="s">
        <v>4</v>
      </c>
      <c r="C47" s="165">
        <f>SUM(C45:C46)</f>
        <v>7716</v>
      </c>
      <c r="D47" s="443">
        <f>SUM(D45:D46)</f>
        <v>10810</v>
      </c>
      <c r="E47" s="444">
        <f>+C47/D47</f>
        <v>0.71378353376503234</v>
      </c>
      <c r="F47" s="358"/>
      <c r="V47" s="6"/>
    </row>
    <row r="48" spans="1:22" ht="21.75" customHeight="1" x14ac:dyDescent="0.25">
      <c r="B48" s="381" t="s">
        <v>174</v>
      </c>
      <c r="V48" s="6"/>
    </row>
    <row r="49" spans="1:22" ht="21.75" customHeight="1" x14ac:dyDescent="0.25">
      <c r="B49" s="6"/>
      <c r="V49" s="6"/>
    </row>
    <row r="50" spans="1:22" ht="21.75" customHeight="1" x14ac:dyDescent="0.25">
      <c r="B50" s="6"/>
      <c r="V50" s="6"/>
    </row>
    <row r="51" spans="1:22" ht="9.75" customHeight="1" x14ac:dyDescent="0.25">
      <c r="B51" s="6"/>
      <c r="V51" s="6"/>
    </row>
    <row r="52" spans="1:22" ht="15.75" x14ac:dyDescent="0.25">
      <c r="B52" s="48" t="s">
        <v>191</v>
      </c>
    </row>
    <row r="53" spans="1:22" ht="3.75" customHeight="1" thickBot="1" x14ac:dyDescent="0.3">
      <c r="B53" s="7"/>
    </row>
    <row r="54" spans="1:22" ht="15.75" thickBot="1" x14ac:dyDescent="0.3">
      <c r="A54" s="273" t="s">
        <v>117</v>
      </c>
      <c r="B54" s="44" t="s">
        <v>0</v>
      </c>
      <c r="C54" s="42" t="s">
        <v>1</v>
      </c>
      <c r="D54" s="312" t="s">
        <v>44</v>
      </c>
    </row>
    <row r="55" spans="1:22" x14ac:dyDescent="0.25">
      <c r="B55" s="434" t="s">
        <v>2</v>
      </c>
      <c r="C55" s="321">
        <v>3771</v>
      </c>
      <c r="D55" s="453">
        <f>+(C55/$C$58)</f>
        <v>0.48872472783825816</v>
      </c>
    </row>
    <row r="56" spans="1:22" x14ac:dyDescent="0.25">
      <c r="B56" s="313" t="s">
        <v>173</v>
      </c>
      <c r="C56" s="452">
        <v>0</v>
      </c>
      <c r="D56" s="320">
        <f>+(C56/$C$58)</f>
        <v>0</v>
      </c>
    </row>
    <row r="57" spans="1:22" ht="16.5" thickBot="1" x14ac:dyDescent="0.3">
      <c r="B57" s="454" t="s">
        <v>3</v>
      </c>
      <c r="C57" s="441">
        <v>3945</v>
      </c>
      <c r="D57" s="455">
        <f>+(C57/$C$58)</f>
        <v>0.51127527216174184</v>
      </c>
      <c r="E57" s="103"/>
      <c r="F57" s="103"/>
    </row>
    <row r="58" spans="1:22" ht="15.75" thickBot="1" x14ac:dyDescent="0.3">
      <c r="B58" s="37" t="s">
        <v>4</v>
      </c>
      <c r="C58" s="173">
        <f>SUM(C55:C57)</f>
        <v>7716</v>
      </c>
      <c r="D58" s="451">
        <f>SUM(D55:D57)</f>
        <v>1</v>
      </c>
    </row>
    <row r="59" spans="1:22" x14ac:dyDescent="0.25">
      <c r="B59" s="381" t="s">
        <v>174</v>
      </c>
    </row>
    <row r="60" spans="1:22" x14ac:dyDescent="0.25">
      <c r="B60" s="46"/>
      <c r="D60" s="103"/>
    </row>
    <row r="61" spans="1:22" x14ac:dyDescent="0.25">
      <c r="B61" s="46"/>
    </row>
    <row r="62" spans="1:22" x14ac:dyDescent="0.25">
      <c r="B62" s="46"/>
    </row>
    <row r="63" spans="1:22" x14ac:dyDescent="0.25">
      <c r="B63" s="46"/>
    </row>
    <row r="65" spans="1:4" ht="17.25" x14ac:dyDescent="0.25">
      <c r="B65" s="5" t="s">
        <v>192</v>
      </c>
    </row>
    <row r="66" spans="1:4" ht="7.5" customHeight="1" x14ac:dyDescent="0.25">
      <c r="B66" s="5"/>
    </row>
    <row r="67" spans="1:4" ht="15.75" x14ac:dyDescent="0.25">
      <c r="B67" s="48" t="s">
        <v>193</v>
      </c>
    </row>
    <row r="68" spans="1:4" ht="9" customHeight="1" thickBot="1" x14ac:dyDescent="0.3">
      <c r="B68" s="8"/>
    </row>
    <row r="69" spans="1:4" ht="30.75" thickBot="1" x14ac:dyDescent="0.3">
      <c r="A69" s="273" t="s">
        <v>118</v>
      </c>
      <c r="B69" s="44" t="s">
        <v>8</v>
      </c>
      <c r="C69" s="303" t="s">
        <v>1</v>
      </c>
      <c r="D69" s="312" t="s">
        <v>44</v>
      </c>
    </row>
    <row r="70" spans="1:4" x14ac:dyDescent="0.25">
      <c r="B70" s="307" t="s">
        <v>9</v>
      </c>
      <c r="C70" s="458">
        <v>80</v>
      </c>
      <c r="D70" s="459">
        <f t="shared" ref="D70:D81" si="1">+(C70/$C$82)</f>
        <v>2.1214531954388757E-2</v>
      </c>
    </row>
    <row r="71" spans="1:4" ht="27" customHeight="1" x14ac:dyDescent="0.25">
      <c r="B71" s="308" t="s">
        <v>319</v>
      </c>
      <c r="C71" s="457">
        <v>990</v>
      </c>
      <c r="D71" s="460">
        <f t="shared" si="1"/>
        <v>0.26252983293556087</v>
      </c>
    </row>
    <row r="72" spans="1:4" ht="12.75" customHeight="1" x14ac:dyDescent="0.25">
      <c r="B72" s="308" t="s">
        <v>302</v>
      </c>
      <c r="C72" s="457">
        <v>180</v>
      </c>
      <c r="D72" s="460">
        <f t="shared" si="1"/>
        <v>4.77326968973747E-2</v>
      </c>
    </row>
    <row r="73" spans="1:4" ht="27" customHeight="1" x14ac:dyDescent="0.25">
      <c r="B73" s="308" t="s">
        <v>315</v>
      </c>
      <c r="C73" s="457">
        <v>290</v>
      </c>
      <c r="D73" s="460">
        <f t="shared" si="1"/>
        <v>7.6902678334659247E-2</v>
      </c>
    </row>
    <row r="74" spans="1:4" ht="26.25" customHeight="1" x14ac:dyDescent="0.25">
      <c r="B74" s="308" t="s">
        <v>320</v>
      </c>
      <c r="C74" s="457">
        <v>120</v>
      </c>
      <c r="D74" s="460">
        <f t="shared" si="1"/>
        <v>3.1821797931583136E-2</v>
      </c>
    </row>
    <row r="75" spans="1:4" ht="15" customHeight="1" x14ac:dyDescent="0.25">
      <c r="B75" s="308" t="s">
        <v>159</v>
      </c>
      <c r="C75" s="457">
        <v>436</v>
      </c>
      <c r="D75" s="460">
        <f t="shared" si="1"/>
        <v>0.11561919915141872</v>
      </c>
    </row>
    <row r="76" spans="1:4" ht="15" customHeight="1" x14ac:dyDescent="0.25">
      <c r="B76" s="308" t="s">
        <v>152</v>
      </c>
      <c r="C76" s="457">
        <v>450</v>
      </c>
      <c r="D76" s="460">
        <f t="shared" si="1"/>
        <v>0.11933174224343675</v>
      </c>
    </row>
    <row r="77" spans="1:4" ht="22.5" customHeight="1" x14ac:dyDescent="0.25">
      <c r="B77" s="308" t="s">
        <v>321</v>
      </c>
      <c r="C77" s="457">
        <v>120</v>
      </c>
      <c r="D77" s="460">
        <f t="shared" si="1"/>
        <v>3.1821797931583136E-2</v>
      </c>
    </row>
    <row r="78" spans="1:4" ht="26.25" customHeight="1" x14ac:dyDescent="0.25">
      <c r="B78" s="308" t="s">
        <v>300</v>
      </c>
      <c r="C78" s="457">
        <v>465</v>
      </c>
      <c r="D78" s="460">
        <f t="shared" si="1"/>
        <v>0.12330946698488465</v>
      </c>
    </row>
    <row r="79" spans="1:4" ht="27" customHeight="1" x14ac:dyDescent="0.25">
      <c r="B79" s="461" t="s">
        <v>301</v>
      </c>
      <c r="C79" s="457">
        <v>440</v>
      </c>
      <c r="D79" s="462">
        <f t="shared" si="1"/>
        <v>0.11667992574913816</v>
      </c>
    </row>
    <row r="80" spans="1:4" ht="30" customHeight="1" x14ac:dyDescent="0.25">
      <c r="B80" s="461" t="s">
        <v>322</v>
      </c>
      <c r="C80" s="457">
        <v>200</v>
      </c>
      <c r="D80" s="462">
        <f t="shared" si="1"/>
        <v>5.3036329885971893E-2</v>
      </c>
    </row>
    <row r="81" spans="1:6" ht="27" customHeight="1" thickBot="1" x14ac:dyDescent="0.3">
      <c r="B81" s="463" t="s">
        <v>174</v>
      </c>
      <c r="C81" s="464">
        <v>0</v>
      </c>
      <c r="D81" s="465">
        <f t="shared" si="1"/>
        <v>0</v>
      </c>
    </row>
    <row r="82" spans="1:6" ht="18.75" customHeight="1" thickBot="1" x14ac:dyDescent="0.3">
      <c r="B82" s="37" t="s">
        <v>4</v>
      </c>
      <c r="C82" s="173">
        <f>SUM(C70:C81)</f>
        <v>3771</v>
      </c>
      <c r="D82" s="456">
        <f>SUM(D70:D81)</f>
        <v>1.0000000000000002</v>
      </c>
      <c r="E82" s="103"/>
      <c r="F82" s="103"/>
    </row>
    <row r="83" spans="1:6" ht="18.75" customHeight="1" x14ac:dyDescent="0.25">
      <c r="B83" s="381" t="s">
        <v>174</v>
      </c>
      <c r="C83" s="122"/>
      <c r="D83" s="123"/>
    </row>
    <row r="84" spans="1:6" ht="18.75" customHeight="1" x14ac:dyDescent="0.25">
      <c r="B84" s="381"/>
      <c r="C84" s="122"/>
      <c r="D84" s="123"/>
    </row>
    <row r="85" spans="1:6" ht="18.75" customHeight="1" x14ac:dyDescent="0.25">
      <c r="B85" s="381"/>
      <c r="C85" s="122"/>
      <c r="D85" s="123"/>
    </row>
    <row r="86" spans="1:6" x14ac:dyDescent="0.25">
      <c r="B86" s="9"/>
    </row>
    <row r="87" spans="1:6" ht="15.75" x14ac:dyDescent="0.25">
      <c r="B87" s="48" t="s">
        <v>194</v>
      </c>
    </row>
    <row r="88" spans="1:6" ht="7.5" customHeight="1" thickBot="1" x14ac:dyDescent="0.3">
      <c r="B88" s="10"/>
    </row>
    <row r="89" spans="1:6" ht="15.75" thickBot="1" x14ac:dyDescent="0.3">
      <c r="A89" s="273" t="s">
        <v>119</v>
      </c>
      <c r="B89" s="316" t="s">
        <v>8</v>
      </c>
      <c r="C89" s="317" t="s">
        <v>184</v>
      </c>
      <c r="D89" s="312" t="s">
        <v>44</v>
      </c>
    </row>
    <row r="90" spans="1:6" x14ac:dyDescent="0.25">
      <c r="B90" s="307" t="s">
        <v>307</v>
      </c>
      <c r="C90" s="321">
        <v>300</v>
      </c>
      <c r="D90" s="318">
        <f t="shared" ref="D90:D96" si="2">+(C90/$C$97)</f>
        <v>7.6045627376425853E-2</v>
      </c>
    </row>
    <row r="91" spans="1:6" x14ac:dyDescent="0.25">
      <c r="B91" s="308" t="s">
        <v>302</v>
      </c>
      <c r="C91" s="322">
        <v>100</v>
      </c>
      <c r="D91" s="319">
        <f t="shared" si="2"/>
        <v>2.5348542458808618E-2</v>
      </c>
    </row>
    <row r="92" spans="1:6" x14ac:dyDescent="0.25">
      <c r="B92" s="308" t="s">
        <v>143</v>
      </c>
      <c r="C92" s="322">
        <v>400</v>
      </c>
      <c r="D92" s="319">
        <f t="shared" si="2"/>
        <v>0.10139416983523447</v>
      </c>
    </row>
    <row r="93" spans="1:6" x14ac:dyDescent="0.25">
      <c r="B93" s="308" t="s">
        <v>323</v>
      </c>
      <c r="C93" s="322">
        <v>1000</v>
      </c>
      <c r="D93" s="319">
        <f t="shared" si="2"/>
        <v>0.25348542458808621</v>
      </c>
    </row>
    <row r="94" spans="1:6" x14ac:dyDescent="0.25">
      <c r="B94" s="308" t="s">
        <v>159</v>
      </c>
      <c r="C94" s="322">
        <v>425</v>
      </c>
      <c r="D94" s="319">
        <f t="shared" si="2"/>
        <v>0.10773130544993663</v>
      </c>
    </row>
    <row r="95" spans="1:6" x14ac:dyDescent="0.25">
      <c r="B95" s="308" t="s">
        <v>303</v>
      </c>
      <c r="C95" s="322">
        <v>720</v>
      </c>
      <c r="D95" s="319">
        <f t="shared" si="2"/>
        <v>0.18250950570342206</v>
      </c>
    </row>
    <row r="96" spans="1:6" ht="15.75" thickBot="1" x14ac:dyDescent="0.3">
      <c r="B96" s="440" t="s">
        <v>324</v>
      </c>
      <c r="C96" s="441">
        <v>1000</v>
      </c>
      <c r="D96" s="442">
        <f t="shared" si="2"/>
        <v>0.25348542458808621</v>
      </c>
    </row>
    <row r="97" spans="1:5" ht="15.75" thickBot="1" x14ac:dyDescent="0.3">
      <c r="B97" s="431" t="s">
        <v>4</v>
      </c>
      <c r="C97" s="245">
        <f>SUM(C90:C96)</f>
        <v>3945</v>
      </c>
      <c r="D97" s="433">
        <f>SUM(D90:D96)</f>
        <v>1</v>
      </c>
    </row>
    <row r="98" spans="1:5" ht="4.5" customHeight="1" x14ac:dyDescent="0.25">
      <c r="B98" s="6"/>
    </row>
    <row r="99" spans="1:5" ht="38.25" customHeight="1" x14ac:dyDescent="0.25">
      <c r="B99" s="509" t="s">
        <v>10</v>
      </c>
      <c r="C99" s="509"/>
      <c r="D99" s="509"/>
    </row>
    <row r="100" spans="1:5" x14ac:dyDescent="0.25">
      <c r="B100" s="11" t="s">
        <v>11</v>
      </c>
    </row>
    <row r="106" spans="1:5" ht="21.75" x14ac:dyDescent="0.25">
      <c r="B106" s="3" t="s">
        <v>12</v>
      </c>
    </row>
    <row r="107" spans="1:5" ht="17.25" x14ac:dyDescent="0.25">
      <c r="B107" s="12" t="s">
        <v>135</v>
      </c>
    </row>
    <row r="108" spans="1:5" ht="14.25" customHeight="1" x14ac:dyDescent="0.25">
      <c r="B108" s="13"/>
    </row>
    <row r="109" spans="1:5" ht="14.25" customHeight="1" thickBot="1" x14ac:dyDescent="0.3">
      <c r="B109" s="48" t="s">
        <v>195</v>
      </c>
    </row>
    <row r="110" spans="1:5" ht="14.25" customHeight="1" thickBot="1" x14ac:dyDescent="0.3">
      <c r="A110" s="273" t="s">
        <v>120</v>
      </c>
      <c r="B110" s="44" t="s">
        <v>0</v>
      </c>
      <c r="C110" s="317" t="s">
        <v>1</v>
      </c>
      <c r="D110" s="312" t="s">
        <v>114</v>
      </c>
      <c r="E110" s="354"/>
    </row>
    <row r="111" spans="1:5" ht="14.25" customHeight="1" x14ac:dyDescent="0.25">
      <c r="B111" s="468" t="s">
        <v>13</v>
      </c>
      <c r="C111" s="469">
        <v>295</v>
      </c>
      <c r="D111" s="489">
        <v>753</v>
      </c>
    </row>
    <row r="112" spans="1:5" ht="14.25" customHeight="1" x14ac:dyDescent="0.25">
      <c r="B112" s="313" t="s">
        <v>14</v>
      </c>
      <c r="C112" s="322">
        <v>264</v>
      </c>
      <c r="D112" s="490"/>
    </row>
    <row r="113" spans="1:4" ht="14.25" customHeight="1" thickBot="1" x14ac:dyDescent="0.3">
      <c r="B113" s="436" t="s">
        <v>15</v>
      </c>
      <c r="C113" s="470">
        <v>43</v>
      </c>
      <c r="D113" s="491"/>
    </row>
    <row r="114" spans="1:4" ht="14.25" customHeight="1" thickBot="1" x14ac:dyDescent="0.3">
      <c r="B114" s="466" t="s">
        <v>4</v>
      </c>
      <c r="C114" s="467">
        <f>SUM(C111:C113)</f>
        <v>602</v>
      </c>
      <c r="D114" s="451">
        <f>+C114/D111</f>
        <v>0.79946879150066397</v>
      </c>
    </row>
    <row r="115" spans="1:4" ht="14.25" customHeight="1" thickBot="1" x14ac:dyDescent="0.3">
      <c r="B115" s="13"/>
    </row>
    <row r="116" spans="1:4" ht="14.25" customHeight="1" thickBot="1" x14ac:dyDescent="0.3">
      <c r="A116" s="13"/>
      <c r="B116" s="43" t="s">
        <v>1</v>
      </c>
      <c r="C116" s="36" t="s">
        <v>114</v>
      </c>
      <c r="D116" s="36" t="s">
        <v>134</v>
      </c>
    </row>
    <row r="117" spans="1:4" ht="14.25" customHeight="1" thickBot="1" x14ac:dyDescent="0.3">
      <c r="A117" s="45" t="s">
        <v>4</v>
      </c>
      <c r="B117" s="172">
        <f>SUM(C114:C116)</f>
        <v>602</v>
      </c>
      <c r="C117" s="276">
        <v>753</v>
      </c>
      <c r="D117" s="166">
        <f>+B117/C117</f>
        <v>0.79946879150066397</v>
      </c>
    </row>
    <row r="118" spans="1:4" ht="14.25" customHeight="1" x14ac:dyDescent="0.25">
      <c r="B118" s="13"/>
    </row>
    <row r="119" spans="1:4" ht="14.25" customHeight="1" x14ac:dyDescent="0.25">
      <c r="B119" s="13"/>
    </row>
    <row r="120" spans="1:4" ht="14.25" customHeight="1" x14ac:dyDescent="0.25">
      <c r="B120" s="13"/>
    </row>
    <row r="121" spans="1:4" ht="14.25" customHeight="1" x14ac:dyDescent="0.25">
      <c r="B121" s="13"/>
    </row>
    <row r="122" spans="1:4" ht="14.25" customHeight="1" x14ac:dyDescent="0.25">
      <c r="B122" s="13"/>
    </row>
    <row r="123" spans="1:4" ht="16.5" thickBot="1" x14ac:dyDescent="0.3">
      <c r="B123" s="48" t="s">
        <v>196</v>
      </c>
    </row>
    <row r="124" spans="1:4" ht="15.75" thickBot="1" x14ac:dyDescent="0.3">
      <c r="A124" s="273" t="s">
        <v>145</v>
      </c>
      <c r="B124" s="44" t="s">
        <v>0</v>
      </c>
      <c r="C124" s="317" t="s">
        <v>1</v>
      </c>
      <c r="D124" s="312" t="s">
        <v>44</v>
      </c>
    </row>
    <row r="125" spans="1:4" x14ac:dyDescent="0.25">
      <c r="B125" s="468" t="s">
        <v>13</v>
      </c>
      <c r="C125" s="469">
        <f>+C111</f>
        <v>295</v>
      </c>
      <c r="D125" s="453">
        <f>+(C125/$C$128)</f>
        <v>0.49003322259136212</v>
      </c>
    </row>
    <row r="126" spans="1:4" x14ac:dyDescent="0.25">
      <c r="B126" s="313" t="s">
        <v>14</v>
      </c>
      <c r="C126" s="445">
        <f>+C112</f>
        <v>264</v>
      </c>
      <c r="D126" s="471">
        <f>+(C126/$C$128)</f>
        <v>0.43853820598006643</v>
      </c>
    </row>
    <row r="127" spans="1:4" ht="15.75" thickBot="1" x14ac:dyDescent="0.3">
      <c r="B127" s="436" t="s">
        <v>15</v>
      </c>
      <c r="C127" s="470">
        <f>+C113</f>
        <v>43</v>
      </c>
      <c r="D127" s="455">
        <f>+(C127/$C$128)</f>
        <v>7.1428571428571425E-2</v>
      </c>
    </row>
    <row r="128" spans="1:4" ht="15.75" thickBot="1" x14ac:dyDescent="0.3">
      <c r="B128" s="466" t="s">
        <v>4</v>
      </c>
      <c r="C128" s="467">
        <f>SUM(C125:C127)</f>
        <v>602</v>
      </c>
      <c r="D128" s="451">
        <f>SUM(D125:D127)</f>
        <v>1</v>
      </c>
    </row>
    <row r="130" spans="1:4" x14ac:dyDescent="0.25">
      <c r="C130" s="103"/>
      <c r="D130" s="226"/>
    </row>
    <row r="138" spans="1:4" ht="16.5" thickBot="1" x14ac:dyDescent="0.3">
      <c r="B138" s="48" t="s">
        <v>197</v>
      </c>
    </row>
    <row r="139" spans="1:4" ht="15.75" thickBot="1" x14ac:dyDescent="0.3">
      <c r="A139" s="273" t="s">
        <v>121</v>
      </c>
      <c r="B139" s="44" t="s">
        <v>8</v>
      </c>
      <c r="C139" s="42" t="s">
        <v>1</v>
      </c>
      <c r="D139" s="312" t="s">
        <v>44</v>
      </c>
    </row>
    <row r="140" spans="1:4" x14ac:dyDescent="0.25">
      <c r="B140" s="434" t="s">
        <v>180</v>
      </c>
      <c r="C140" s="484">
        <f>100+184</f>
        <v>284</v>
      </c>
      <c r="D140" s="473">
        <f>+(C140/$C$147)</f>
        <v>0.47176079734219267</v>
      </c>
    </row>
    <row r="141" spans="1:4" x14ac:dyDescent="0.25">
      <c r="B141" s="439" t="s">
        <v>306</v>
      </c>
      <c r="C141" s="485">
        <f>49+35</f>
        <v>84</v>
      </c>
      <c r="D141" s="474">
        <f>+(C141/$C$147)</f>
        <v>0.13953488372093023</v>
      </c>
    </row>
    <row r="142" spans="1:4" x14ac:dyDescent="0.25">
      <c r="B142" s="313" t="s">
        <v>325</v>
      </c>
      <c r="C142" s="485">
        <v>83</v>
      </c>
      <c r="D142" s="474">
        <f>+(C142/$C$147)</f>
        <v>0.13787375415282391</v>
      </c>
    </row>
    <row r="143" spans="1:4" ht="15" customHeight="1" x14ac:dyDescent="0.25">
      <c r="B143" s="439" t="s">
        <v>302</v>
      </c>
      <c r="C143" s="485">
        <v>32</v>
      </c>
      <c r="D143" s="474">
        <f>+(C143/$C$147)</f>
        <v>5.3156146179401995E-2</v>
      </c>
    </row>
    <row r="144" spans="1:4" x14ac:dyDescent="0.25">
      <c r="B144" s="439" t="s">
        <v>304</v>
      </c>
      <c r="C144" s="485">
        <v>36</v>
      </c>
      <c r="D144" s="474">
        <f t="shared" ref="D144:D145" si="3">+(C144/$C$147)</f>
        <v>5.9800664451827246E-2</v>
      </c>
    </row>
    <row r="145" spans="1:8" x14ac:dyDescent="0.25">
      <c r="B145" s="439" t="s">
        <v>305</v>
      </c>
      <c r="C145" s="485">
        <v>40</v>
      </c>
      <c r="D145" s="474">
        <f t="shared" si="3"/>
        <v>6.6445182724252497E-2</v>
      </c>
    </row>
    <row r="146" spans="1:8" ht="15.75" thickBot="1" x14ac:dyDescent="0.3">
      <c r="B146" s="436" t="s">
        <v>314</v>
      </c>
      <c r="C146" s="486">
        <v>43</v>
      </c>
      <c r="D146" s="475">
        <f>+(C146/$C$147)</f>
        <v>7.1428571428571425E-2</v>
      </c>
    </row>
    <row r="147" spans="1:8" ht="15.75" thickBot="1" x14ac:dyDescent="0.3">
      <c r="B147" s="37" t="s">
        <v>4</v>
      </c>
      <c r="C147" s="472">
        <f>SUM(C140:C146)</f>
        <v>602</v>
      </c>
      <c r="D147" s="456">
        <f>+(C147/$C$147)</f>
        <v>1</v>
      </c>
    </row>
    <row r="148" spans="1:8" x14ac:dyDescent="0.25">
      <c r="B148" s="14"/>
    </row>
    <row r="149" spans="1:8" x14ac:dyDescent="0.25">
      <c r="B149" s="14"/>
    </row>
    <row r="151" spans="1:8" x14ac:dyDescent="0.25">
      <c r="B151" s="14"/>
    </row>
    <row r="152" spans="1:8" ht="21.75" x14ac:dyDescent="0.25">
      <c r="B152" s="3" t="s">
        <v>169</v>
      </c>
    </row>
    <row r="153" spans="1:8" x14ac:dyDescent="0.25">
      <c r="B153" s="6"/>
    </row>
    <row r="154" spans="1:8" ht="16.5" thickBot="1" x14ac:dyDescent="0.3">
      <c r="B154" s="48" t="s">
        <v>198</v>
      </c>
    </row>
    <row r="155" spans="1:8" ht="30.75" thickBot="1" x14ac:dyDescent="0.3">
      <c r="A155" s="273" t="s">
        <v>122</v>
      </c>
      <c r="B155" s="15" t="s">
        <v>16</v>
      </c>
      <c r="C155" s="16" t="s">
        <v>0</v>
      </c>
      <c r="D155" s="16" t="s">
        <v>1</v>
      </c>
      <c r="E155" s="16" t="s">
        <v>42</v>
      </c>
      <c r="F155" s="47"/>
      <c r="G155" s="47"/>
      <c r="H155" s="47"/>
    </row>
    <row r="156" spans="1:8" ht="15.75" thickBot="1" x14ac:dyDescent="0.3">
      <c r="B156" s="18" t="s">
        <v>17</v>
      </c>
      <c r="C156" s="19" t="s">
        <v>7</v>
      </c>
      <c r="D156" s="362">
        <v>264</v>
      </c>
      <c r="E156" s="126">
        <f>+D156/D160</f>
        <v>3.076206012584479E-2</v>
      </c>
      <c r="F156" s="359"/>
    </row>
    <row r="157" spans="1:8" ht="45.75" thickBot="1" x14ac:dyDescent="0.3">
      <c r="B157" s="496" t="s">
        <v>18</v>
      </c>
      <c r="C157" s="19" t="s">
        <v>19</v>
      </c>
      <c r="D157" s="389">
        <v>7716</v>
      </c>
      <c r="E157" s="126">
        <f>+D157/D160</f>
        <v>0.89909112095082733</v>
      </c>
      <c r="F157" s="359"/>
    </row>
    <row r="158" spans="1:8" ht="48" customHeight="1" thickBot="1" x14ac:dyDescent="0.3">
      <c r="B158" s="497"/>
      <c r="C158" s="77" t="s">
        <v>177</v>
      </c>
      <c r="D158" s="362">
        <v>0</v>
      </c>
      <c r="E158" s="126">
        <f>+D158/D160</f>
        <v>0</v>
      </c>
      <c r="F158" s="359"/>
    </row>
    <row r="159" spans="1:8" ht="45.75" thickBot="1" x14ac:dyDescent="0.3">
      <c r="B159" s="18" t="s">
        <v>20</v>
      </c>
      <c r="C159" s="19" t="s">
        <v>21</v>
      </c>
      <c r="D159" s="362">
        <v>602</v>
      </c>
      <c r="E159" s="126">
        <f>+D159/D160</f>
        <v>7.01468189233279E-2</v>
      </c>
      <c r="F159" s="359"/>
    </row>
    <row r="160" spans="1:8" ht="15.75" thickBot="1" x14ac:dyDescent="0.3">
      <c r="B160" s="39" t="s">
        <v>22</v>
      </c>
      <c r="C160" s="40"/>
      <c r="D160" s="174">
        <f>SUM(D156:D159)</f>
        <v>8582</v>
      </c>
      <c r="E160" s="211">
        <f>SUM(E156:E159)</f>
        <v>1</v>
      </c>
      <c r="F160" s="360"/>
    </row>
    <row r="161" spans="1:6" x14ac:dyDescent="0.25">
      <c r="B161" s="11"/>
    </row>
    <row r="162" spans="1:6" x14ac:dyDescent="0.25">
      <c r="D162" s="103"/>
      <c r="E162" s="103"/>
      <c r="F162" s="103"/>
    </row>
    <row r="164" spans="1:6" ht="21.75" x14ac:dyDescent="0.25">
      <c r="B164" s="3" t="s">
        <v>45</v>
      </c>
    </row>
    <row r="165" spans="1:6" x14ac:dyDescent="0.25">
      <c r="B165" s="8"/>
    </row>
    <row r="166" spans="1:6" ht="16.5" thickBot="1" x14ac:dyDescent="0.3">
      <c r="B166" s="48" t="s">
        <v>199</v>
      </c>
    </row>
    <row r="167" spans="1:6" x14ac:dyDescent="0.25">
      <c r="A167" s="273" t="s">
        <v>123</v>
      </c>
      <c r="B167" s="492" t="s">
        <v>16</v>
      </c>
      <c r="C167" s="494" t="s">
        <v>0</v>
      </c>
      <c r="D167" s="41" t="s">
        <v>23</v>
      </c>
      <c r="E167" s="41" t="s">
        <v>43</v>
      </c>
      <c r="F167" s="47"/>
    </row>
    <row r="168" spans="1:6" ht="30.75" thickBot="1" x14ac:dyDescent="0.3">
      <c r="B168" s="493"/>
      <c r="C168" s="495"/>
      <c r="D168" s="34" t="s">
        <v>24</v>
      </c>
      <c r="E168" s="34" t="s">
        <v>24</v>
      </c>
      <c r="F168" s="47"/>
    </row>
    <row r="169" spans="1:6" ht="15.75" thickBot="1" x14ac:dyDescent="0.3">
      <c r="B169" s="20" t="s">
        <v>17</v>
      </c>
      <c r="C169" s="19" t="s">
        <v>25</v>
      </c>
      <c r="D169" s="479">
        <v>95</v>
      </c>
      <c r="E169" s="240">
        <f>+(D169/$D$172)</f>
        <v>9.7306155894704496E-3</v>
      </c>
      <c r="F169" s="361"/>
    </row>
    <row r="170" spans="1:6" ht="48" thickBot="1" x14ac:dyDescent="0.3">
      <c r="B170" s="20" t="s">
        <v>18</v>
      </c>
      <c r="C170" s="19" t="s">
        <v>26</v>
      </c>
      <c r="D170" s="480">
        <v>9310</v>
      </c>
      <c r="E170" s="126">
        <f>+(D170/$D$172)</f>
        <v>0.95360032776810411</v>
      </c>
      <c r="F170" s="359"/>
    </row>
    <row r="171" spans="1:6" ht="45.75" thickBot="1" x14ac:dyDescent="0.3">
      <c r="B171" s="17" t="s">
        <v>20</v>
      </c>
      <c r="C171" s="19" t="s">
        <v>27</v>
      </c>
      <c r="D171" s="479">
        <v>358</v>
      </c>
      <c r="E171" s="126">
        <f>+(D171/$D$172)</f>
        <v>3.6669056642425486E-2</v>
      </c>
      <c r="F171" s="359"/>
    </row>
    <row r="172" spans="1:6" ht="15.75" thickBot="1" x14ac:dyDescent="0.3">
      <c r="B172" s="39" t="s">
        <v>4</v>
      </c>
      <c r="C172" s="40"/>
      <c r="D172" s="175">
        <f>SUM(D169:D171)</f>
        <v>9763</v>
      </c>
      <c r="E172" s="211">
        <f>SUM(E169:E171)</f>
        <v>1</v>
      </c>
      <c r="F172" s="360"/>
    </row>
    <row r="173" spans="1:6" x14ac:dyDescent="0.25">
      <c r="B173" s="125"/>
    </row>
    <row r="174" spans="1:6" x14ac:dyDescent="0.25">
      <c r="B174" s="125"/>
    </row>
    <row r="175" spans="1:6" x14ac:dyDescent="0.25">
      <c r="B175" s="125"/>
    </row>
    <row r="176" spans="1:6" ht="21.75" x14ac:dyDescent="0.25">
      <c r="B176" s="3" t="s">
        <v>167</v>
      </c>
    </row>
    <row r="177" spans="1:6" ht="21.75" x14ac:dyDescent="0.25">
      <c r="B177" s="3"/>
    </row>
    <row r="179" spans="1:6" ht="16.5" thickBot="1" x14ac:dyDescent="0.3">
      <c r="B179" s="48" t="s">
        <v>200</v>
      </c>
    </row>
    <row r="180" spans="1:6" ht="15" customHeight="1" x14ac:dyDescent="0.25">
      <c r="A180" s="273" t="s">
        <v>146</v>
      </c>
      <c r="B180" s="492" t="s">
        <v>58</v>
      </c>
      <c r="C180" s="494" t="s">
        <v>124</v>
      </c>
      <c r="D180" s="41" t="s">
        <v>43</v>
      </c>
      <c r="E180" s="47"/>
      <c r="F180" s="47"/>
    </row>
    <row r="181" spans="1:6" ht="30.75" thickBot="1" x14ac:dyDescent="0.3">
      <c r="B181" s="493"/>
      <c r="C181" s="495"/>
      <c r="D181" s="34" t="s">
        <v>57</v>
      </c>
      <c r="E181" s="47"/>
      <c r="F181" s="47"/>
    </row>
    <row r="182" spans="1:6" ht="15.75" thickBot="1" x14ac:dyDescent="0.3">
      <c r="B182" s="20" t="s">
        <v>61</v>
      </c>
      <c r="C182" s="167">
        <f>+C197+C212+C228</f>
        <v>3773</v>
      </c>
      <c r="D182" s="126">
        <f>+C182/$C$187</f>
        <v>0.43964110929853178</v>
      </c>
      <c r="E182" s="80"/>
      <c r="F182" s="80"/>
    </row>
    <row r="183" spans="1:6" ht="20.25" customHeight="1" thickBot="1" x14ac:dyDescent="0.3">
      <c r="B183" s="20" t="s">
        <v>62</v>
      </c>
      <c r="C183" s="167">
        <f t="shared" ref="C183:C186" si="4">+C198+C213+C229</f>
        <v>848</v>
      </c>
      <c r="D183" s="126">
        <f>+C183/$C$187</f>
        <v>9.8811465858774178E-2</v>
      </c>
      <c r="E183" s="80"/>
      <c r="F183" s="80"/>
    </row>
    <row r="184" spans="1:6" ht="15.75" thickBot="1" x14ac:dyDescent="0.3">
      <c r="B184" s="78" t="s">
        <v>63</v>
      </c>
      <c r="C184" s="167">
        <f t="shared" si="4"/>
        <v>664</v>
      </c>
      <c r="D184" s="126">
        <f t="shared" ref="D184:D186" si="5">+C184/$C$187</f>
        <v>7.7371242134700535E-2</v>
      </c>
      <c r="E184" s="80"/>
      <c r="F184" s="80"/>
    </row>
    <row r="185" spans="1:6" ht="15.75" thickBot="1" x14ac:dyDescent="0.3">
      <c r="B185" s="79" t="s">
        <v>64</v>
      </c>
      <c r="C185" s="167">
        <f t="shared" si="4"/>
        <v>2772</v>
      </c>
      <c r="D185" s="126">
        <f>+C185/$C$187</f>
        <v>0.32300163132137033</v>
      </c>
      <c r="E185" s="80"/>
      <c r="F185" s="80"/>
    </row>
    <row r="186" spans="1:6" ht="20.25" customHeight="1" thickBot="1" x14ac:dyDescent="0.3">
      <c r="B186" s="78" t="s">
        <v>65</v>
      </c>
      <c r="C186" s="167">
        <f t="shared" si="4"/>
        <v>525</v>
      </c>
      <c r="D186" s="126">
        <f t="shared" si="5"/>
        <v>6.1174551386623165E-2</v>
      </c>
      <c r="E186" s="80"/>
      <c r="F186" s="80"/>
    </row>
    <row r="187" spans="1:6" ht="15.75" thickBot="1" x14ac:dyDescent="0.3">
      <c r="B187" s="15" t="s">
        <v>4</v>
      </c>
      <c r="C187" s="278">
        <f>SUM(C182:C186)</f>
        <v>8582</v>
      </c>
      <c r="D187" s="106">
        <f>SUM(D182:D186)</f>
        <v>1</v>
      </c>
      <c r="E187" s="81"/>
      <c r="F187" s="81"/>
    </row>
    <row r="188" spans="1:6" x14ac:dyDescent="0.25">
      <c r="B188" s="275"/>
      <c r="C188" s="162"/>
      <c r="D188" s="162"/>
      <c r="E188" s="162"/>
      <c r="F188" s="162"/>
    </row>
    <row r="189" spans="1:6" x14ac:dyDescent="0.25">
      <c r="B189" s="275"/>
      <c r="C189" s="228"/>
      <c r="D189" s="230"/>
      <c r="E189" s="229"/>
      <c r="F189" s="229"/>
    </row>
    <row r="190" spans="1:6" x14ac:dyDescent="0.25">
      <c r="B190" s="230"/>
      <c r="C190" s="162"/>
      <c r="D190" s="162"/>
      <c r="E190" s="162"/>
      <c r="F190" s="162"/>
    </row>
    <row r="191" spans="1:6" x14ac:dyDescent="0.25">
      <c r="D191" s="103"/>
    </row>
    <row r="194" spans="1:6" ht="16.5" thickBot="1" x14ac:dyDescent="0.3">
      <c r="B194" s="48" t="s">
        <v>201</v>
      </c>
    </row>
    <row r="195" spans="1:6" ht="15" customHeight="1" x14ac:dyDescent="0.25">
      <c r="A195" s="273" t="s">
        <v>147</v>
      </c>
      <c r="B195" s="492" t="s">
        <v>58</v>
      </c>
      <c r="C195" s="494" t="s">
        <v>59</v>
      </c>
      <c r="D195" s="41" t="s">
        <v>43</v>
      </c>
      <c r="E195" s="47"/>
      <c r="F195" s="47"/>
    </row>
    <row r="196" spans="1:6" ht="30.75" thickBot="1" x14ac:dyDescent="0.3">
      <c r="B196" s="493"/>
      <c r="C196" s="495"/>
      <c r="D196" s="34" t="s">
        <v>57</v>
      </c>
      <c r="E196" s="47"/>
      <c r="F196" s="47"/>
    </row>
    <row r="197" spans="1:6" ht="15.75" thickBot="1" x14ac:dyDescent="0.3">
      <c r="B197" s="20" t="s">
        <v>61</v>
      </c>
      <c r="C197" s="20">
        <v>152</v>
      </c>
      <c r="D197" s="134">
        <f>+C197/$C$202</f>
        <v>0.5757575757575758</v>
      </c>
      <c r="E197" s="80"/>
      <c r="F197" s="80"/>
    </row>
    <row r="198" spans="1:6" ht="15.75" thickBot="1" x14ac:dyDescent="0.3">
      <c r="B198" s="20" t="s">
        <v>62</v>
      </c>
      <c r="C198" s="20">
        <v>39</v>
      </c>
      <c r="D198" s="134">
        <f t="shared" ref="D198:D201" si="6">+C198/$C$202</f>
        <v>0.14772727272727273</v>
      </c>
      <c r="E198" s="80"/>
      <c r="F198" s="80"/>
    </row>
    <row r="199" spans="1:6" ht="15.75" thickBot="1" x14ac:dyDescent="0.3">
      <c r="B199" s="78" t="s">
        <v>63</v>
      </c>
      <c r="C199" s="20">
        <v>41</v>
      </c>
      <c r="D199" s="134">
        <f t="shared" si="6"/>
        <v>0.1553030303030303</v>
      </c>
      <c r="E199" s="80"/>
      <c r="F199" s="80"/>
    </row>
    <row r="200" spans="1:6" ht="15.75" thickBot="1" x14ac:dyDescent="0.3">
      <c r="B200" s="79" t="s">
        <v>64</v>
      </c>
      <c r="C200" s="20">
        <v>23</v>
      </c>
      <c r="D200" s="134">
        <f t="shared" si="6"/>
        <v>8.7121212121212127E-2</v>
      </c>
      <c r="E200" s="80"/>
      <c r="F200" s="80"/>
    </row>
    <row r="201" spans="1:6" ht="15.75" thickBot="1" x14ac:dyDescent="0.3">
      <c r="B201" s="17" t="s">
        <v>65</v>
      </c>
      <c r="C201" s="20">
        <v>9</v>
      </c>
      <c r="D201" s="134">
        <f t="shared" si="6"/>
        <v>3.4090909090909088E-2</v>
      </c>
      <c r="E201" s="80"/>
      <c r="F201" s="80"/>
    </row>
    <row r="202" spans="1:6" ht="15.75" thickBot="1" x14ac:dyDescent="0.3">
      <c r="B202" s="39" t="s">
        <v>4</v>
      </c>
      <c r="C202" s="277">
        <f>SUM(C197:C201)</f>
        <v>264</v>
      </c>
      <c r="D202" s="106">
        <f>SUM(D197:D201)</f>
        <v>1</v>
      </c>
      <c r="E202" s="81"/>
      <c r="F202" s="81"/>
    </row>
    <row r="203" spans="1:6" x14ac:dyDescent="0.25">
      <c r="B203" s="275"/>
    </row>
    <row r="204" spans="1:6" x14ac:dyDescent="0.25">
      <c r="B204" s="275"/>
    </row>
    <row r="205" spans="1:6" x14ac:dyDescent="0.25">
      <c r="B205" s="230"/>
    </row>
    <row r="209" spans="1:6" ht="16.5" thickBot="1" x14ac:dyDescent="0.3">
      <c r="B209" s="48" t="s">
        <v>202</v>
      </c>
    </row>
    <row r="210" spans="1:6" ht="15" customHeight="1" x14ac:dyDescent="0.25">
      <c r="A210" s="273" t="s">
        <v>148</v>
      </c>
      <c r="B210" s="492" t="s">
        <v>58</v>
      </c>
      <c r="C210" s="494" t="s">
        <v>125</v>
      </c>
      <c r="D210" s="41" t="s">
        <v>43</v>
      </c>
      <c r="E210" s="47"/>
      <c r="F210" s="47"/>
    </row>
    <row r="211" spans="1:6" ht="30.75" thickBot="1" x14ac:dyDescent="0.3">
      <c r="B211" s="493"/>
      <c r="C211" s="495"/>
      <c r="D211" s="34" t="s">
        <v>57</v>
      </c>
      <c r="E211" s="47"/>
      <c r="F211" s="47"/>
    </row>
    <row r="212" spans="1:6" ht="15.75" thickBot="1" x14ac:dyDescent="0.3">
      <c r="B212" s="20" t="s">
        <v>61</v>
      </c>
      <c r="C212" s="167">
        <f>1223+2120</f>
        <v>3343</v>
      </c>
      <c r="D212" s="107">
        <f>+C212/$C$217</f>
        <v>0.43325557283566613</v>
      </c>
      <c r="E212" s="80"/>
      <c r="F212" s="80"/>
    </row>
    <row r="213" spans="1:6" ht="15.75" thickBot="1" x14ac:dyDescent="0.3">
      <c r="B213" s="20" t="s">
        <v>62</v>
      </c>
      <c r="C213" s="167">
        <f>268+451</f>
        <v>719</v>
      </c>
      <c r="D213" s="107">
        <f t="shared" ref="D213:D216" si="7">+C213/$C$217</f>
        <v>9.3182996371176774E-2</v>
      </c>
      <c r="E213" s="80"/>
      <c r="F213" s="80"/>
    </row>
    <row r="214" spans="1:6" ht="15.75" thickBot="1" x14ac:dyDescent="0.3">
      <c r="B214" s="78" t="s">
        <v>63</v>
      </c>
      <c r="C214" s="167">
        <f>318+258</f>
        <v>576</v>
      </c>
      <c r="D214" s="107">
        <f t="shared" si="7"/>
        <v>7.4650077760497674E-2</v>
      </c>
      <c r="E214" s="80"/>
      <c r="F214" s="80"/>
    </row>
    <row r="215" spans="1:6" ht="15.75" thickBot="1" x14ac:dyDescent="0.3">
      <c r="B215" s="79" t="s">
        <v>64</v>
      </c>
      <c r="C215" s="167">
        <f>1571+999</f>
        <v>2570</v>
      </c>
      <c r="D215" s="107">
        <f t="shared" si="7"/>
        <v>0.33307413167444272</v>
      </c>
      <c r="E215" s="80"/>
      <c r="F215" s="80"/>
    </row>
    <row r="216" spans="1:6" ht="15.75" thickBot="1" x14ac:dyDescent="0.3">
      <c r="B216" s="17" t="s">
        <v>65</v>
      </c>
      <c r="C216" s="167">
        <f>208+300</f>
        <v>508</v>
      </c>
      <c r="D216" s="107">
        <f t="shared" si="7"/>
        <v>6.5837221358216694E-2</v>
      </c>
      <c r="E216" s="80"/>
      <c r="F216" s="80"/>
    </row>
    <row r="217" spans="1:6" ht="15.75" thickBot="1" x14ac:dyDescent="0.3">
      <c r="B217" s="39" t="s">
        <v>4</v>
      </c>
      <c r="C217" s="278">
        <f>SUM(C212:C216)</f>
        <v>7716</v>
      </c>
      <c r="D217" s="106">
        <f>SUM(D212:D216)</f>
        <v>1.0000000000000002</v>
      </c>
      <c r="E217" s="81"/>
      <c r="F217" s="81"/>
    </row>
    <row r="218" spans="1:6" x14ac:dyDescent="0.25">
      <c r="B218" s="275"/>
      <c r="D218" s="109"/>
    </row>
    <row r="219" spans="1:6" x14ac:dyDescent="0.25">
      <c r="B219" s="275"/>
    </row>
    <row r="220" spans="1:6" x14ac:dyDescent="0.25">
      <c r="B220" s="230"/>
    </row>
    <row r="221" spans="1:6" x14ac:dyDescent="0.25">
      <c r="D221" s="103"/>
    </row>
    <row r="222" spans="1:6" x14ac:dyDescent="0.25">
      <c r="C222" s="103"/>
    </row>
    <row r="225" spans="1:6" ht="16.5" thickBot="1" x14ac:dyDescent="0.3">
      <c r="B225" s="48" t="s">
        <v>203</v>
      </c>
    </row>
    <row r="226" spans="1:6" ht="15" customHeight="1" x14ac:dyDescent="0.25">
      <c r="A226" s="273" t="s">
        <v>149</v>
      </c>
      <c r="B226" s="492" t="s">
        <v>58</v>
      </c>
      <c r="C226" s="494" t="s">
        <v>60</v>
      </c>
      <c r="D226" s="41" t="s">
        <v>43</v>
      </c>
      <c r="E226" s="47"/>
      <c r="F226" s="47"/>
    </row>
    <row r="227" spans="1:6" ht="30.75" thickBot="1" x14ac:dyDescent="0.3">
      <c r="B227" s="493"/>
      <c r="C227" s="495"/>
      <c r="D227" s="34" t="s">
        <v>57</v>
      </c>
      <c r="E227" s="47"/>
      <c r="F227" s="47"/>
    </row>
    <row r="228" spans="1:6" ht="15.75" thickBot="1" x14ac:dyDescent="0.3">
      <c r="B228" s="20" t="s">
        <v>61</v>
      </c>
      <c r="C228" s="20">
        <v>278</v>
      </c>
      <c r="D228" s="107">
        <f>+C228/$C$233</f>
        <v>0.46179401993355484</v>
      </c>
      <c r="E228" s="80"/>
      <c r="F228" s="80"/>
    </row>
    <row r="229" spans="1:6" ht="15.75" thickBot="1" x14ac:dyDescent="0.3">
      <c r="B229" s="20" t="s">
        <v>62</v>
      </c>
      <c r="C229" s="20">
        <v>90</v>
      </c>
      <c r="D229" s="107">
        <f t="shared" ref="D229:D232" si="8">+C229/$C$233</f>
        <v>0.14950166112956811</v>
      </c>
      <c r="E229" s="80"/>
      <c r="F229" s="80"/>
    </row>
    <row r="230" spans="1:6" ht="15.75" thickBot="1" x14ac:dyDescent="0.3">
      <c r="B230" s="78" t="s">
        <v>63</v>
      </c>
      <c r="C230" s="20">
        <v>47</v>
      </c>
      <c r="D230" s="107">
        <f t="shared" si="8"/>
        <v>7.8073089700996676E-2</v>
      </c>
      <c r="E230" s="80"/>
      <c r="F230" s="80"/>
    </row>
    <row r="231" spans="1:6" ht="15.75" thickBot="1" x14ac:dyDescent="0.3">
      <c r="B231" s="79" t="s">
        <v>64</v>
      </c>
      <c r="C231" s="20">
        <v>179</v>
      </c>
      <c r="D231" s="107">
        <f t="shared" si="8"/>
        <v>0.29734219269102991</v>
      </c>
      <c r="E231" s="80"/>
      <c r="F231" s="80"/>
    </row>
    <row r="232" spans="1:6" ht="15.75" thickBot="1" x14ac:dyDescent="0.3">
      <c r="B232" s="17" t="s">
        <v>65</v>
      </c>
      <c r="C232" s="20">
        <v>8</v>
      </c>
      <c r="D232" s="107">
        <f t="shared" si="8"/>
        <v>1.3289036544850499E-2</v>
      </c>
      <c r="E232" s="80"/>
      <c r="F232" s="80"/>
    </row>
    <row r="233" spans="1:6" ht="15.75" thickBot="1" x14ac:dyDescent="0.3">
      <c r="B233" s="39" t="s">
        <v>4</v>
      </c>
      <c r="C233" s="278">
        <f>SUM(C228:C232)</f>
        <v>602</v>
      </c>
      <c r="D233" s="106">
        <f>SUM(D228:D232)</f>
        <v>1</v>
      </c>
      <c r="E233" s="81"/>
      <c r="F233" s="81"/>
    </row>
    <row r="234" spans="1:6" x14ac:dyDescent="0.25">
      <c r="B234" s="275"/>
    </row>
    <row r="235" spans="1:6" x14ac:dyDescent="0.25">
      <c r="B235" s="275"/>
    </row>
    <row r="236" spans="1:6" x14ac:dyDescent="0.25">
      <c r="B236" s="230"/>
    </row>
    <row r="237" spans="1:6" x14ac:dyDescent="0.25">
      <c r="D237" s="103"/>
    </row>
    <row r="241" spans="1:9" ht="21.75" x14ac:dyDescent="0.25">
      <c r="B241" s="3" t="s">
        <v>168</v>
      </c>
    </row>
    <row r="243" spans="1:9" ht="16.5" thickBot="1" x14ac:dyDescent="0.3">
      <c r="B243" s="48" t="s">
        <v>204</v>
      </c>
    </row>
    <row r="244" spans="1:9" ht="15" customHeight="1" thickBot="1" x14ac:dyDescent="0.3">
      <c r="A244" s="273" t="s">
        <v>150</v>
      </c>
      <c r="B244" s="506" t="s">
        <v>87</v>
      </c>
      <c r="C244" s="498" t="s">
        <v>97</v>
      </c>
      <c r="D244" s="499"/>
      <c r="E244" s="499"/>
      <c r="F244" s="500"/>
      <c r="G244" s="498" t="s">
        <v>66</v>
      </c>
      <c r="H244" s="499"/>
      <c r="I244" s="500"/>
    </row>
    <row r="245" spans="1:9" ht="15.75" thickBot="1" x14ac:dyDescent="0.3">
      <c r="B245" s="493"/>
      <c r="C245" s="124" t="s">
        <v>67</v>
      </c>
      <c r="D245" s="124" t="s">
        <v>68</v>
      </c>
      <c r="E245" s="16" t="s">
        <v>20</v>
      </c>
      <c r="F245" s="16" t="s">
        <v>4</v>
      </c>
      <c r="G245" s="213" t="s">
        <v>67</v>
      </c>
      <c r="H245" s="213" t="s">
        <v>68</v>
      </c>
      <c r="I245" s="214" t="s">
        <v>20</v>
      </c>
    </row>
    <row r="246" spans="1:9" x14ac:dyDescent="0.25">
      <c r="B246" s="91" t="s">
        <v>69</v>
      </c>
      <c r="C246" s="371">
        <v>16</v>
      </c>
      <c r="D246" s="372">
        <f>122+67</f>
        <v>189</v>
      </c>
      <c r="E246" s="373">
        <v>8</v>
      </c>
      <c r="F246" s="374">
        <f>SUM(C246:E246)</f>
        <v>213</v>
      </c>
      <c r="G246" s="367">
        <f t="shared" ref="G246:G263" si="9">+C246/$C$264</f>
        <v>6.0606060606060608E-2</v>
      </c>
      <c r="H246" s="216">
        <f t="shared" ref="H246:H263" si="10">+D246/$D$264</f>
        <v>2.4494556765163298E-2</v>
      </c>
      <c r="I246" s="217">
        <f>+E246/$E$264</f>
        <v>1.3289036544850499E-2</v>
      </c>
    </row>
    <row r="247" spans="1:9" x14ac:dyDescent="0.25">
      <c r="B247" s="91" t="s">
        <v>70</v>
      </c>
      <c r="C247" s="327">
        <v>8</v>
      </c>
      <c r="D247" s="363">
        <f>56+67</f>
        <v>123</v>
      </c>
      <c r="E247" s="364">
        <v>9</v>
      </c>
      <c r="F247" s="212">
        <f t="shared" ref="F247:F263" si="11">SUM(C247:E247)</f>
        <v>140</v>
      </c>
      <c r="G247" s="368">
        <f t="shared" si="9"/>
        <v>3.0303030303030304E-2</v>
      </c>
      <c r="H247" s="215">
        <f t="shared" si="10"/>
        <v>1.5940902021772941E-2</v>
      </c>
      <c r="I247" s="218">
        <f t="shared" ref="I247:I263" si="12">+E247/$E$264</f>
        <v>1.4950166112956811E-2</v>
      </c>
    </row>
    <row r="248" spans="1:9" x14ac:dyDescent="0.25">
      <c r="B248" s="91" t="s">
        <v>71</v>
      </c>
      <c r="C248" s="327">
        <v>7</v>
      </c>
      <c r="D248" s="363">
        <f>216+67</f>
        <v>283</v>
      </c>
      <c r="E248" s="364">
        <v>49</v>
      </c>
      <c r="F248" s="212">
        <f t="shared" si="11"/>
        <v>339</v>
      </c>
      <c r="G248" s="368">
        <f t="shared" si="9"/>
        <v>2.6515151515151516E-2</v>
      </c>
      <c r="H248" s="215">
        <f t="shared" si="10"/>
        <v>3.6677034733022293E-2</v>
      </c>
      <c r="I248" s="218">
        <f t="shared" si="12"/>
        <v>8.1395348837209308E-2</v>
      </c>
    </row>
    <row r="249" spans="1:9" x14ac:dyDescent="0.25">
      <c r="B249" s="91" t="s">
        <v>72</v>
      </c>
      <c r="C249" s="327">
        <v>22</v>
      </c>
      <c r="D249" s="363">
        <f>376+191</f>
        <v>567</v>
      </c>
      <c r="E249" s="364">
        <v>57</v>
      </c>
      <c r="F249" s="212">
        <f t="shared" si="11"/>
        <v>646</v>
      </c>
      <c r="G249" s="368">
        <f t="shared" si="9"/>
        <v>8.3333333333333329E-2</v>
      </c>
      <c r="H249" s="215">
        <f t="shared" si="10"/>
        <v>7.3483670295489897E-2</v>
      </c>
      <c r="I249" s="218">
        <f t="shared" si="12"/>
        <v>9.4684385382059796E-2</v>
      </c>
    </row>
    <row r="250" spans="1:9" x14ac:dyDescent="0.25">
      <c r="B250" s="91" t="s">
        <v>73</v>
      </c>
      <c r="C250" s="327">
        <v>37</v>
      </c>
      <c r="D250" s="363">
        <f>96+191</f>
        <v>287</v>
      </c>
      <c r="E250" s="364">
        <v>44</v>
      </c>
      <c r="F250" s="212">
        <f t="shared" si="11"/>
        <v>368</v>
      </c>
      <c r="G250" s="368">
        <f t="shared" si="9"/>
        <v>0.14015151515151514</v>
      </c>
      <c r="H250" s="215">
        <f t="shared" si="10"/>
        <v>3.7195438050803525E-2</v>
      </c>
      <c r="I250" s="218">
        <f t="shared" si="12"/>
        <v>7.3089700996677748E-2</v>
      </c>
    </row>
    <row r="251" spans="1:9" x14ac:dyDescent="0.25">
      <c r="B251" s="91" t="s">
        <v>74</v>
      </c>
      <c r="C251" s="327">
        <v>3</v>
      </c>
      <c r="D251" s="363">
        <f>136+167</f>
        <v>303</v>
      </c>
      <c r="E251" s="364">
        <v>8</v>
      </c>
      <c r="F251" s="212">
        <f t="shared" si="11"/>
        <v>314</v>
      </c>
      <c r="G251" s="368">
        <f t="shared" si="9"/>
        <v>1.1363636363636364E-2</v>
      </c>
      <c r="H251" s="215">
        <f t="shared" si="10"/>
        <v>3.9269051321928462E-2</v>
      </c>
      <c r="I251" s="218">
        <f t="shared" si="12"/>
        <v>1.3289036544850499E-2</v>
      </c>
    </row>
    <row r="252" spans="1:9" x14ac:dyDescent="0.25">
      <c r="B252" s="91" t="s">
        <v>75</v>
      </c>
      <c r="C252" s="327">
        <v>4</v>
      </c>
      <c r="D252" s="363">
        <f>46+167</f>
        <v>213</v>
      </c>
      <c r="E252" s="364">
        <v>62</v>
      </c>
      <c r="F252" s="212">
        <f t="shared" si="11"/>
        <v>279</v>
      </c>
      <c r="G252" s="368">
        <f t="shared" si="9"/>
        <v>1.5151515151515152E-2</v>
      </c>
      <c r="H252" s="215">
        <f t="shared" si="10"/>
        <v>2.76049766718507E-2</v>
      </c>
      <c r="I252" s="218">
        <f t="shared" si="12"/>
        <v>0.10299003322259136</v>
      </c>
    </row>
    <row r="253" spans="1:9" x14ac:dyDescent="0.25">
      <c r="B253" s="91" t="s">
        <v>76</v>
      </c>
      <c r="C253" s="327">
        <v>7</v>
      </c>
      <c r="D253" s="363">
        <f>126+307</f>
        <v>433</v>
      </c>
      <c r="E253" s="364">
        <v>99</v>
      </c>
      <c r="F253" s="212">
        <f t="shared" si="11"/>
        <v>539</v>
      </c>
      <c r="G253" s="368">
        <f t="shared" si="9"/>
        <v>2.6515151515151516E-2</v>
      </c>
      <c r="H253" s="215">
        <f t="shared" si="10"/>
        <v>5.611715914981856E-2</v>
      </c>
      <c r="I253" s="218">
        <f t="shared" si="12"/>
        <v>0.16445182724252491</v>
      </c>
    </row>
    <row r="254" spans="1:9" x14ac:dyDescent="0.25">
      <c r="B254" s="91" t="s">
        <v>77</v>
      </c>
      <c r="C254" s="327">
        <v>5</v>
      </c>
      <c r="D254" s="363">
        <f>286+67</f>
        <v>353</v>
      </c>
      <c r="E254" s="364">
        <v>8</v>
      </c>
      <c r="F254" s="212">
        <f t="shared" si="11"/>
        <v>366</v>
      </c>
      <c r="G254" s="368">
        <f t="shared" si="9"/>
        <v>1.893939393939394E-2</v>
      </c>
      <c r="H254" s="215">
        <f t="shared" si="10"/>
        <v>4.5749092794193882E-2</v>
      </c>
      <c r="I254" s="218">
        <f t="shared" si="12"/>
        <v>1.3289036544850499E-2</v>
      </c>
    </row>
    <row r="255" spans="1:9" x14ac:dyDescent="0.25">
      <c r="B255" s="91" t="s">
        <v>78</v>
      </c>
      <c r="C255" s="327">
        <v>64</v>
      </c>
      <c r="D255" s="363">
        <f>216+931</f>
        <v>1147</v>
      </c>
      <c r="E255" s="364">
        <v>93</v>
      </c>
      <c r="F255" s="212">
        <f t="shared" si="11"/>
        <v>1304</v>
      </c>
      <c r="G255" s="368">
        <f t="shared" si="9"/>
        <v>0.24242424242424243</v>
      </c>
      <c r="H255" s="215">
        <f t="shared" si="10"/>
        <v>0.1486521513737688</v>
      </c>
      <c r="I255" s="218">
        <f t="shared" si="12"/>
        <v>0.15448504983388706</v>
      </c>
    </row>
    <row r="256" spans="1:9" x14ac:dyDescent="0.25">
      <c r="B256" s="91" t="s">
        <v>79</v>
      </c>
      <c r="C256" s="327">
        <v>1</v>
      </c>
      <c r="D256" s="363">
        <f>16+392</f>
        <v>408</v>
      </c>
      <c r="E256" s="364">
        <v>8</v>
      </c>
      <c r="F256" s="212">
        <f t="shared" si="11"/>
        <v>417</v>
      </c>
      <c r="G256" s="368">
        <f t="shared" si="9"/>
        <v>3.787878787878788E-3</v>
      </c>
      <c r="H256" s="215">
        <f t="shared" si="10"/>
        <v>5.2877138413685847E-2</v>
      </c>
      <c r="I256" s="218">
        <f t="shared" si="12"/>
        <v>1.3289036544850499E-2</v>
      </c>
    </row>
    <row r="257" spans="2:9" x14ac:dyDescent="0.25">
      <c r="B257" s="91" t="s">
        <v>80</v>
      </c>
      <c r="C257" s="327">
        <v>4</v>
      </c>
      <c r="D257" s="363">
        <f>222+67</f>
        <v>289</v>
      </c>
      <c r="E257" s="364">
        <v>3</v>
      </c>
      <c r="F257" s="212">
        <f t="shared" si="11"/>
        <v>296</v>
      </c>
      <c r="G257" s="368">
        <f t="shared" si="9"/>
        <v>1.5151515151515152E-2</v>
      </c>
      <c r="H257" s="215">
        <f t="shared" si="10"/>
        <v>3.7454639709694142E-2</v>
      </c>
      <c r="I257" s="218">
        <f t="shared" si="12"/>
        <v>4.9833887043189366E-3</v>
      </c>
    </row>
    <row r="258" spans="2:9" x14ac:dyDescent="0.25">
      <c r="B258" s="91" t="s">
        <v>81</v>
      </c>
      <c r="C258" s="327">
        <v>6</v>
      </c>
      <c r="D258" s="363">
        <f>1097+66</f>
        <v>1163</v>
      </c>
      <c r="E258" s="364">
        <v>2</v>
      </c>
      <c r="F258" s="212">
        <f t="shared" si="11"/>
        <v>1171</v>
      </c>
      <c r="G258" s="368">
        <f t="shared" si="9"/>
        <v>2.2727272727272728E-2</v>
      </c>
      <c r="H258" s="215">
        <f t="shared" si="10"/>
        <v>0.15072576464489373</v>
      </c>
      <c r="I258" s="218">
        <f t="shared" si="12"/>
        <v>3.3222591362126247E-3</v>
      </c>
    </row>
    <row r="259" spans="2:9" x14ac:dyDescent="0.25">
      <c r="B259" s="91" t="s">
        <v>82</v>
      </c>
      <c r="C259" s="327">
        <v>2</v>
      </c>
      <c r="D259" s="363">
        <f>16+66</f>
        <v>82</v>
      </c>
      <c r="E259" s="364">
        <v>0</v>
      </c>
      <c r="F259" s="212">
        <f t="shared" si="11"/>
        <v>84</v>
      </c>
      <c r="G259" s="368">
        <f t="shared" si="9"/>
        <v>7.575757575757576E-3</v>
      </c>
      <c r="H259" s="215">
        <f t="shared" si="10"/>
        <v>1.0627268014515292E-2</v>
      </c>
      <c r="I259" s="218">
        <f t="shared" si="12"/>
        <v>0</v>
      </c>
    </row>
    <row r="260" spans="2:9" x14ac:dyDescent="0.25">
      <c r="B260" s="91" t="s">
        <v>83</v>
      </c>
      <c r="C260" s="327">
        <v>60</v>
      </c>
      <c r="D260" s="363">
        <f>614+931</f>
        <v>1545</v>
      </c>
      <c r="E260" s="364">
        <v>79</v>
      </c>
      <c r="F260" s="212">
        <f t="shared" si="11"/>
        <v>1684</v>
      </c>
      <c r="G260" s="368">
        <f t="shared" si="9"/>
        <v>0.22727272727272727</v>
      </c>
      <c r="H260" s="215">
        <f t="shared" si="10"/>
        <v>0.20023328149300154</v>
      </c>
      <c r="I260" s="218">
        <f t="shared" si="12"/>
        <v>0.13122923588039867</v>
      </c>
    </row>
    <row r="261" spans="2:9" x14ac:dyDescent="0.25">
      <c r="B261" s="91" t="s">
        <v>84</v>
      </c>
      <c r="C261" s="327">
        <v>4</v>
      </c>
      <c r="D261" s="363">
        <f>56+67</f>
        <v>123</v>
      </c>
      <c r="E261" s="364">
        <v>0</v>
      </c>
      <c r="F261" s="212">
        <f t="shared" si="11"/>
        <v>127</v>
      </c>
      <c r="G261" s="368">
        <f t="shared" si="9"/>
        <v>1.5151515151515152E-2</v>
      </c>
      <c r="H261" s="215">
        <f t="shared" si="10"/>
        <v>1.5940902021772941E-2</v>
      </c>
      <c r="I261" s="218">
        <f t="shared" si="12"/>
        <v>0</v>
      </c>
    </row>
    <row r="262" spans="2:9" x14ac:dyDescent="0.25">
      <c r="B262" s="91" t="s">
        <v>85</v>
      </c>
      <c r="C262" s="327">
        <v>6</v>
      </c>
      <c r="D262" s="363">
        <f>17+67</f>
        <v>84</v>
      </c>
      <c r="E262" s="364">
        <v>49</v>
      </c>
      <c r="F262" s="212">
        <f t="shared" si="11"/>
        <v>139</v>
      </c>
      <c r="G262" s="368">
        <f t="shared" si="9"/>
        <v>2.2727272727272728E-2</v>
      </c>
      <c r="H262" s="215">
        <f t="shared" si="10"/>
        <v>1.088646967340591E-2</v>
      </c>
      <c r="I262" s="218">
        <f t="shared" si="12"/>
        <v>8.1395348837209308E-2</v>
      </c>
    </row>
    <row r="263" spans="2:9" ht="15.75" thickBot="1" x14ac:dyDescent="0.3">
      <c r="B263" s="92" t="s">
        <v>86</v>
      </c>
      <c r="C263" s="328">
        <v>8</v>
      </c>
      <c r="D263" s="365">
        <f>57+67</f>
        <v>124</v>
      </c>
      <c r="E263" s="366">
        <v>24</v>
      </c>
      <c r="F263" s="350">
        <f t="shared" si="11"/>
        <v>156</v>
      </c>
      <c r="G263" s="369">
        <f t="shared" si="9"/>
        <v>3.0303030303030304E-2</v>
      </c>
      <c r="H263" s="219">
        <f t="shared" si="10"/>
        <v>1.6070502851218249E-2</v>
      </c>
      <c r="I263" s="220">
        <f t="shared" si="12"/>
        <v>3.9867109634551492E-2</v>
      </c>
    </row>
    <row r="264" spans="2:9" ht="15.75" thickBot="1" x14ac:dyDescent="0.3">
      <c r="B264" s="15" t="s">
        <v>4</v>
      </c>
      <c r="C264" s="279">
        <f>SUM(C246:C263)</f>
        <v>264</v>
      </c>
      <c r="D264" s="279">
        <f>SUM(D246:D263)</f>
        <v>7716</v>
      </c>
      <c r="E264" s="279">
        <f>SUM(E246:E263)</f>
        <v>602</v>
      </c>
      <c r="F264" s="370">
        <f>SUM(F246:F263)</f>
        <v>8582</v>
      </c>
      <c r="G264" s="108">
        <f t="shared" ref="G264:I264" si="13">SUM(G246:G263)</f>
        <v>0.99999999999999989</v>
      </c>
      <c r="H264" s="108">
        <f t="shared" si="13"/>
        <v>0.99999999999999989</v>
      </c>
      <c r="I264" s="108">
        <f t="shared" si="13"/>
        <v>1</v>
      </c>
    </row>
    <row r="265" spans="2:9" x14ac:dyDescent="0.25">
      <c r="B265" s="224" t="s">
        <v>141</v>
      </c>
    </row>
    <row r="266" spans="2:9" x14ac:dyDescent="0.25">
      <c r="B266" s="224"/>
      <c r="C266" s="222"/>
      <c r="D266" s="142"/>
      <c r="E266" s="223"/>
      <c r="F266" s="223"/>
    </row>
    <row r="267" spans="2:9" x14ac:dyDescent="0.25">
      <c r="B267" s="225"/>
    </row>
    <row r="268" spans="2:9" x14ac:dyDescent="0.25">
      <c r="C268" s="241"/>
      <c r="D268" s="242"/>
      <c r="E268" s="242"/>
      <c r="F268" s="242"/>
      <c r="G268" s="90"/>
    </row>
    <row r="272" spans="2:9" ht="15.75" thickBot="1" x14ac:dyDescent="0.3">
      <c r="C272" s="90"/>
      <c r="E272" s="221"/>
      <c r="F272" s="221"/>
    </row>
    <row r="273" spans="1:6" x14ac:dyDescent="0.25">
      <c r="A273" s="273" t="s">
        <v>150</v>
      </c>
      <c r="B273" s="506" t="s">
        <v>87</v>
      </c>
      <c r="C273" s="507" t="s">
        <v>97</v>
      </c>
      <c r="D273" s="508"/>
      <c r="E273" s="508"/>
      <c r="F273" s="303" t="s">
        <v>328</v>
      </c>
    </row>
    <row r="274" spans="1:6" ht="15.75" thickBot="1" x14ac:dyDescent="0.3">
      <c r="B274" s="493"/>
      <c r="C274" s="274" t="s">
        <v>67</v>
      </c>
      <c r="D274" s="274" t="s">
        <v>68</v>
      </c>
      <c r="E274" s="488" t="s">
        <v>20</v>
      </c>
      <c r="F274" s="274" t="s">
        <v>87</v>
      </c>
    </row>
    <row r="275" spans="1:6" x14ac:dyDescent="0.25">
      <c r="B275" s="280" t="s">
        <v>86</v>
      </c>
      <c r="C275" s="212">
        <f>+C263</f>
        <v>8</v>
      </c>
      <c r="D275" s="212">
        <f>+D263</f>
        <v>124</v>
      </c>
      <c r="E275" s="212">
        <f>+E263</f>
        <v>24</v>
      </c>
      <c r="F275" s="212">
        <f>SUM(C275:E275)</f>
        <v>156</v>
      </c>
    </row>
    <row r="276" spans="1:6" x14ac:dyDescent="0.25">
      <c r="B276" s="280" t="s">
        <v>85</v>
      </c>
      <c r="C276" s="212">
        <f>+C262</f>
        <v>6</v>
      </c>
      <c r="D276" s="212">
        <f>+D262</f>
        <v>84</v>
      </c>
      <c r="E276" s="212">
        <f>+E262</f>
        <v>49</v>
      </c>
      <c r="F276" s="212">
        <f t="shared" ref="F276:F293" si="14">SUM(C276:E276)</f>
        <v>139</v>
      </c>
    </row>
    <row r="277" spans="1:6" x14ac:dyDescent="0.25">
      <c r="B277" s="280" t="s">
        <v>84</v>
      </c>
      <c r="C277" s="212">
        <f>+C261</f>
        <v>4</v>
      </c>
      <c r="D277" s="212">
        <f>+D261</f>
        <v>123</v>
      </c>
      <c r="E277" s="212">
        <f>+E261</f>
        <v>0</v>
      </c>
      <c r="F277" s="212">
        <f t="shared" si="14"/>
        <v>127</v>
      </c>
    </row>
    <row r="278" spans="1:6" x14ac:dyDescent="0.25">
      <c r="B278" s="280" t="s">
        <v>83</v>
      </c>
      <c r="C278" s="212">
        <f>+C260</f>
        <v>60</v>
      </c>
      <c r="D278" s="212">
        <f>+D260</f>
        <v>1545</v>
      </c>
      <c r="E278" s="212">
        <f>+E260</f>
        <v>79</v>
      </c>
      <c r="F278" s="212">
        <f t="shared" si="14"/>
        <v>1684</v>
      </c>
    </row>
    <row r="279" spans="1:6" x14ac:dyDescent="0.25">
      <c r="B279" s="280" t="s">
        <v>82</v>
      </c>
      <c r="C279" s="212">
        <f>+C259</f>
        <v>2</v>
      </c>
      <c r="D279" s="212">
        <f>+D259</f>
        <v>82</v>
      </c>
      <c r="E279" s="212">
        <f>+E259</f>
        <v>0</v>
      </c>
      <c r="F279" s="212">
        <f t="shared" si="14"/>
        <v>84</v>
      </c>
    </row>
    <row r="280" spans="1:6" x14ac:dyDescent="0.25">
      <c r="B280" s="280" t="s">
        <v>81</v>
      </c>
      <c r="C280" s="212">
        <f>+C258</f>
        <v>6</v>
      </c>
      <c r="D280" s="212">
        <f>+D258</f>
        <v>1163</v>
      </c>
      <c r="E280" s="212">
        <f>+E258</f>
        <v>2</v>
      </c>
      <c r="F280" s="212">
        <f t="shared" si="14"/>
        <v>1171</v>
      </c>
    </row>
    <row r="281" spans="1:6" x14ac:dyDescent="0.25">
      <c r="B281" s="280" t="s">
        <v>80</v>
      </c>
      <c r="C281" s="212">
        <f>+C257</f>
        <v>4</v>
      </c>
      <c r="D281" s="212">
        <f>+D257</f>
        <v>289</v>
      </c>
      <c r="E281" s="212">
        <f>+E257</f>
        <v>3</v>
      </c>
      <c r="F281" s="212">
        <f t="shared" si="14"/>
        <v>296</v>
      </c>
    </row>
    <row r="282" spans="1:6" x14ac:dyDescent="0.25">
      <c r="B282" s="280" t="s">
        <v>79</v>
      </c>
      <c r="C282" s="212">
        <f>+C256</f>
        <v>1</v>
      </c>
      <c r="D282" s="212">
        <f>+D256</f>
        <v>408</v>
      </c>
      <c r="E282" s="212">
        <f>+E256</f>
        <v>8</v>
      </c>
      <c r="F282" s="212">
        <f t="shared" si="14"/>
        <v>417</v>
      </c>
    </row>
    <row r="283" spans="1:6" x14ac:dyDescent="0.25">
      <c r="B283" s="280" t="s">
        <v>78</v>
      </c>
      <c r="C283" s="212">
        <f>+C255</f>
        <v>64</v>
      </c>
      <c r="D283" s="212">
        <f>+D255</f>
        <v>1147</v>
      </c>
      <c r="E283" s="212">
        <f>+E255</f>
        <v>93</v>
      </c>
      <c r="F283" s="212">
        <f t="shared" si="14"/>
        <v>1304</v>
      </c>
    </row>
    <row r="284" spans="1:6" x14ac:dyDescent="0.25">
      <c r="B284" s="280" t="s">
        <v>77</v>
      </c>
      <c r="C284" s="212">
        <f>+C254</f>
        <v>5</v>
      </c>
      <c r="D284" s="212">
        <f>+D254</f>
        <v>353</v>
      </c>
      <c r="E284" s="212">
        <f>+E254</f>
        <v>8</v>
      </c>
      <c r="F284" s="212">
        <f t="shared" si="14"/>
        <v>366</v>
      </c>
    </row>
    <row r="285" spans="1:6" x14ac:dyDescent="0.25">
      <c r="B285" s="280" t="s">
        <v>76</v>
      </c>
      <c r="C285" s="212">
        <f>+C253</f>
        <v>7</v>
      </c>
      <c r="D285" s="212">
        <f>+D253</f>
        <v>433</v>
      </c>
      <c r="E285" s="212">
        <f>+E253</f>
        <v>99</v>
      </c>
      <c r="F285" s="212">
        <f t="shared" si="14"/>
        <v>539</v>
      </c>
    </row>
    <row r="286" spans="1:6" x14ac:dyDescent="0.25">
      <c r="B286" s="280" t="s">
        <v>75</v>
      </c>
      <c r="C286" s="212">
        <f>+C252</f>
        <v>4</v>
      </c>
      <c r="D286" s="212">
        <f>+D252</f>
        <v>213</v>
      </c>
      <c r="E286" s="212">
        <f>+E252</f>
        <v>62</v>
      </c>
      <c r="F286" s="212">
        <f t="shared" si="14"/>
        <v>279</v>
      </c>
    </row>
    <row r="287" spans="1:6" x14ac:dyDescent="0.25">
      <c r="B287" s="280" t="s">
        <v>74</v>
      </c>
      <c r="C287" s="212">
        <f>+C251</f>
        <v>3</v>
      </c>
      <c r="D287" s="212">
        <f>+D251</f>
        <v>303</v>
      </c>
      <c r="E287" s="212">
        <f>+E251</f>
        <v>8</v>
      </c>
      <c r="F287" s="212">
        <f t="shared" si="14"/>
        <v>314</v>
      </c>
    </row>
    <row r="288" spans="1:6" x14ac:dyDescent="0.25">
      <c r="B288" s="280" t="s">
        <v>73</v>
      </c>
      <c r="C288" s="212">
        <f>+C250</f>
        <v>37</v>
      </c>
      <c r="D288" s="212">
        <f>+D250</f>
        <v>287</v>
      </c>
      <c r="E288" s="212">
        <f>+E250</f>
        <v>44</v>
      </c>
      <c r="F288" s="212">
        <f t="shared" si="14"/>
        <v>368</v>
      </c>
    </row>
    <row r="289" spans="2:6" x14ac:dyDescent="0.25">
      <c r="B289" s="280" t="s">
        <v>72</v>
      </c>
      <c r="C289" s="212">
        <f>+C249</f>
        <v>22</v>
      </c>
      <c r="D289" s="212">
        <f>+D249</f>
        <v>567</v>
      </c>
      <c r="E289" s="212">
        <f>+E249</f>
        <v>57</v>
      </c>
      <c r="F289" s="212">
        <f t="shared" si="14"/>
        <v>646</v>
      </c>
    </row>
    <row r="290" spans="2:6" x14ac:dyDescent="0.25">
      <c r="B290" s="280" t="s">
        <v>71</v>
      </c>
      <c r="C290" s="212">
        <f>+C248</f>
        <v>7</v>
      </c>
      <c r="D290" s="212">
        <f>+D248</f>
        <v>283</v>
      </c>
      <c r="E290" s="212">
        <f>+E248</f>
        <v>49</v>
      </c>
      <c r="F290" s="212">
        <f t="shared" si="14"/>
        <v>339</v>
      </c>
    </row>
    <row r="291" spans="2:6" x14ac:dyDescent="0.25">
      <c r="B291" s="280" t="s">
        <v>70</v>
      </c>
      <c r="C291" s="212">
        <f>+C247</f>
        <v>8</v>
      </c>
      <c r="D291" s="212">
        <f>+D247</f>
        <v>123</v>
      </c>
      <c r="E291" s="212">
        <f>+E247</f>
        <v>9</v>
      </c>
      <c r="F291" s="212">
        <f t="shared" si="14"/>
        <v>140</v>
      </c>
    </row>
    <row r="292" spans="2:6" ht="15.75" thickBot="1" x14ac:dyDescent="0.3">
      <c r="B292" s="349" t="s">
        <v>69</v>
      </c>
      <c r="C292" s="350">
        <f>+C246</f>
        <v>16</v>
      </c>
      <c r="D292" s="350">
        <f>+D246</f>
        <v>189</v>
      </c>
      <c r="E292" s="350">
        <f>+E246</f>
        <v>8</v>
      </c>
      <c r="F292" s="350">
        <f t="shared" si="14"/>
        <v>213</v>
      </c>
    </row>
    <row r="293" spans="2:6" ht="15.75" thickBot="1" x14ac:dyDescent="0.3">
      <c r="B293" s="351" t="s">
        <v>4</v>
      </c>
      <c r="C293" s="352">
        <f>SUM(C275:C292)</f>
        <v>264</v>
      </c>
      <c r="D293" s="375">
        <f t="shared" ref="D293:E293" si="15">SUM(D275:D292)</f>
        <v>7716</v>
      </c>
      <c r="E293" s="352">
        <f t="shared" si="15"/>
        <v>602</v>
      </c>
      <c r="F293" s="487">
        <f t="shared" si="14"/>
        <v>8582</v>
      </c>
    </row>
    <row r="299" spans="2:6" ht="15" customHeight="1" x14ac:dyDescent="0.25">
      <c r="B299" s="504"/>
      <c r="C299" s="505"/>
      <c r="D299" s="505"/>
      <c r="E299" s="505"/>
      <c r="F299" s="47"/>
    </row>
    <row r="300" spans="2:6" x14ac:dyDescent="0.25">
      <c r="B300" s="504"/>
      <c r="C300" s="47"/>
      <c r="D300" s="47"/>
      <c r="E300" s="47"/>
      <c r="F300" s="47"/>
    </row>
    <row r="301" spans="2:6" x14ac:dyDescent="0.25">
      <c r="B301" s="143"/>
      <c r="C301" s="326"/>
      <c r="D301" s="326"/>
      <c r="E301" s="326"/>
      <c r="F301" s="326"/>
    </row>
    <row r="302" spans="2:6" x14ac:dyDescent="0.25">
      <c r="B302" s="143"/>
      <c r="C302" s="326"/>
      <c r="D302" s="326"/>
      <c r="E302" s="326"/>
      <c r="F302" s="326"/>
    </row>
    <row r="303" spans="2:6" x14ac:dyDescent="0.25">
      <c r="B303" s="143"/>
      <c r="C303" s="326"/>
      <c r="D303" s="326"/>
      <c r="E303" s="326"/>
      <c r="F303" s="326"/>
    </row>
    <row r="304" spans="2:6" x14ac:dyDescent="0.25">
      <c r="B304" s="143"/>
      <c r="C304" s="326"/>
      <c r="D304" s="326"/>
      <c r="E304" s="326"/>
      <c r="F304" s="326"/>
    </row>
    <row r="305" spans="2:6" x14ac:dyDescent="0.25">
      <c r="B305" s="143"/>
      <c r="C305" s="326"/>
      <c r="D305" s="326"/>
      <c r="E305" s="326"/>
      <c r="F305" s="326"/>
    </row>
    <row r="306" spans="2:6" x14ac:dyDescent="0.25">
      <c r="B306" s="143"/>
      <c r="C306" s="326"/>
      <c r="D306" s="326"/>
      <c r="E306" s="326"/>
      <c r="F306" s="326"/>
    </row>
    <row r="307" spans="2:6" x14ac:dyDescent="0.25">
      <c r="B307" s="143"/>
      <c r="C307" s="326"/>
      <c r="D307" s="326"/>
      <c r="E307" s="326"/>
      <c r="F307" s="326"/>
    </row>
    <row r="308" spans="2:6" x14ac:dyDescent="0.25">
      <c r="B308" s="143"/>
      <c r="C308" s="326"/>
      <c r="D308" s="326"/>
      <c r="E308" s="326"/>
      <c r="F308" s="326"/>
    </row>
    <row r="309" spans="2:6" x14ac:dyDescent="0.25">
      <c r="B309" s="143"/>
      <c r="C309" s="326"/>
      <c r="D309" s="326"/>
      <c r="E309" s="326"/>
      <c r="F309" s="326"/>
    </row>
    <row r="310" spans="2:6" x14ac:dyDescent="0.25">
      <c r="B310" s="143"/>
      <c r="C310" s="326"/>
      <c r="D310" s="326"/>
      <c r="E310" s="326"/>
      <c r="F310" s="326"/>
    </row>
    <row r="311" spans="2:6" x14ac:dyDescent="0.25">
      <c r="B311" s="143"/>
      <c r="C311" s="326"/>
      <c r="D311" s="326"/>
      <c r="E311" s="326"/>
      <c r="F311" s="326"/>
    </row>
    <row r="312" spans="2:6" x14ac:dyDescent="0.25">
      <c r="B312" s="143"/>
      <c r="C312" s="326"/>
      <c r="D312" s="326"/>
      <c r="E312" s="326"/>
      <c r="F312" s="326"/>
    </row>
    <row r="313" spans="2:6" x14ac:dyDescent="0.25">
      <c r="B313" s="143"/>
      <c r="C313" s="326"/>
      <c r="D313" s="326"/>
      <c r="E313" s="326"/>
      <c r="F313" s="326"/>
    </row>
    <row r="314" spans="2:6" x14ac:dyDescent="0.25">
      <c r="B314" s="143"/>
      <c r="C314" s="326"/>
      <c r="D314" s="326"/>
      <c r="E314" s="326"/>
      <c r="F314" s="326"/>
    </row>
    <row r="315" spans="2:6" x14ac:dyDescent="0.25">
      <c r="B315" s="143"/>
      <c r="C315" s="326"/>
      <c r="D315" s="326"/>
      <c r="E315" s="326"/>
      <c r="F315" s="326"/>
    </row>
    <row r="316" spans="2:6" x14ac:dyDescent="0.25">
      <c r="B316" s="143"/>
      <c r="C316" s="326"/>
      <c r="D316" s="326"/>
      <c r="E316" s="326"/>
      <c r="F316" s="326"/>
    </row>
    <row r="317" spans="2:6" x14ac:dyDescent="0.25">
      <c r="B317" s="143"/>
      <c r="C317" s="326"/>
      <c r="D317" s="326"/>
      <c r="E317" s="326"/>
      <c r="F317" s="326"/>
    </row>
    <row r="318" spans="2:6" x14ac:dyDescent="0.25">
      <c r="B318" s="143"/>
      <c r="C318" s="326"/>
      <c r="D318" s="326"/>
      <c r="E318" s="326"/>
      <c r="F318" s="326"/>
    </row>
  </sheetData>
  <mergeCells count="22">
    <mergeCell ref="C244:F244"/>
    <mergeCell ref="A4:J6"/>
    <mergeCell ref="B7:I9"/>
    <mergeCell ref="B299:B300"/>
    <mergeCell ref="C299:E299"/>
    <mergeCell ref="B273:B274"/>
    <mergeCell ref="C273:E273"/>
    <mergeCell ref="B226:B227"/>
    <mergeCell ref="C226:C227"/>
    <mergeCell ref="G244:I244"/>
    <mergeCell ref="B99:D99"/>
    <mergeCell ref="B180:B181"/>
    <mergeCell ref="C180:C181"/>
    <mergeCell ref="B244:B245"/>
    <mergeCell ref="B195:B196"/>
    <mergeCell ref="C195:C196"/>
    <mergeCell ref="D111:D113"/>
    <mergeCell ref="B210:B211"/>
    <mergeCell ref="C210:C211"/>
    <mergeCell ref="B157:B158"/>
    <mergeCell ref="B167:B168"/>
    <mergeCell ref="C167:C168"/>
  </mergeCells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C6:R30"/>
  <sheetViews>
    <sheetView topLeftCell="K1" workbookViewId="0">
      <selection activeCell="R14" sqref="R14:R16"/>
    </sheetView>
  </sheetViews>
  <sheetFormatPr baseColWidth="10" defaultColWidth="19" defaultRowHeight="15" x14ac:dyDescent="0.25"/>
  <cols>
    <col min="5" max="5" width="9.7109375" customWidth="1"/>
    <col min="6" max="6" width="9.5703125" customWidth="1"/>
    <col min="7" max="7" width="10" customWidth="1"/>
    <col min="8" max="8" width="9" customWidth="1"/>
    <col min="9" max="9" width="7.7109375" customWidth="1"/>
    <col min="13" max="13" width="24.7109375" customWidth="1"/>
    <col min="14" max="14" width="11.5703125" customWidth="1"/>
    <col min="15" max="15" width="10.7109375" customWidth="1"/>
    <col min="16" max="16" width="10.85546875" customWidth="1"/>
    <col min="17" max="17" width="9.5703125" customWidth="1"/>
    <col min="18" max="18" width="11.42578125" customWidth="1"/>
  </cols>
  <sheetData>
    <row r="6" spans="3:18" ht="32.25" customHeight="1" x14ac:dyDescent="0.25">
      <c r="C6" s="514" t="s">
        <v>140</v>
      </c>
      <c r="D6" s="514"/>
      <c r="E6" s="514"/>
      <c r="F6" s="514"/>
      <c r="G6" s="514"/>
      <c r="H6" s="514"/>
      <c r="I6" s="514"/>
      <c r="L6" s="514" t="s">
        <v>160</v>
      </c>
      <c r="M6" s="514"/>
      <c r="N6" s="514"/>
      <c r="O6" s="514"/>
      <c r="P6" s="514"/>
      <c r="Q6" s="514"/>
      <c r="R6" s="514"/>
    </row>
    <row r="7" spans="3:18" ht="15.75" thickBot="1" x14ac:dyDescent="0.3"/>
    <row r="8" spans="3:18" ht="15.75" customHeight="1" thickBot="1" x14ac:dyDescent="0.3">
      <c r="C8" s="492" t="s">
        <v>16</v>
      </c>
      <c r="D8" s="494" t="s">
        <v>0</v>
      </c>
      <c r="E8" s="498" t="s">
        <v>129</v>
      </c>
      <c r="F8" s="499"/>
      <c r="G8" s="499"/>
      <c r="H8" s="499"/>
      <c r="I8" s="500"/>
      <c r="L8" s="492" t="s">
        <v>16</v>
      </c>
      <c r="M8" s="494" t="s">
        <v>0</v>
      </c>
      <c r="N8" s="498" t="s">
        <v>178</v>
      </c>
      <c r="O8" s="499"/>
      <c r="P8" s="499"/>
      <c r="Q8" s="499"/>
      <c r="R8" s="500"/>
    </row>
    <row r="9" spans="3:18" ht="45.75" thickBot="1" x14ac:dyDescent="0.3">
      <c r="C9" s="519"/>
      <c r="D9" s="520"/>
      <c r="E9" s="234" t="s">
        <v>130</v>
      </c>
      <c r="F9" s="227" t="s">
        <v>131</v>
      </c>
      <c r="G9" s="269" t="s">
        <v>132</v>
      </c>
      <c r="H9" s="269" t="s">
        <v>133</v>
      </c>
      <c r="I9" s="268" t="s">
        <v>4</v>
      </c>
      <c r="L9" s="519"/>
      <c r="M9" s="520"/>
      <c r="N9" s="234" t="s">
        <v>130</v>
      </c>
      <c r="O9" s="227" t="s">
        <v>131</v>
      </c>
      <c r="P9" s="269" t="s">
        <v>132</v>
      </c>
      <c r="Q9" s="269" t="s">
        <v>133</v>
      </c>
      <c r="R9" s="268" t="s">
        <v>4</v>
      </c>
    </row>
    <row r="10" spans="3:18" ht="30.75" customHeight="1" x14ac:dyDescent="0.25">
      <c r="C10" s="248" t="s">
        <v>17</v>
      </c>
      <c r="D10" s="253" t="s">
        <v>25</v>
      </c>
      <c r="E10" s="259">
        <v>15</v>
      </c>
      <c r="F10" s="260">
        <v>0</v>
      </c>
      <c r="G10" s="260">
        <v>104</v>
      </c>
      <c r="H10" s="260">
        <v>32</v>
      </c>
      <c r="I10" s="261">
        <f>SUM(E10:H10)</f>
        <v>151</v>
      </c>
      <c r="L10" s="248" t="s">
        <v>17</v>
      </c>
      <c r="M10" s="253" t="s">
        <v>25</v>
      </c>
      <c r="N10" s="259">
        <v>149</v>
      </c>
      <c r="O10" s="260">
        <v>57</v>
      </c>
      <c r="P10" s="260">
        <v>264</v>
      </c>
      <c r="Q10" s="260"/>
      <c r="R10" s="261">
        <f>SUM(N10:Q10)</f>
        <v>470</v>
      </c>
    </row>
    <row r="11" spans="3:18" ht="28.5" customHeight="1" x14ac:dyDescent="0.25">
      <c r="C11" s="511" t="s">
        <v>18</v>
      </c>
      <c r="D11" s="254" t="s">
        <v>2</v>
      </c>
      <c r="E11" s="262">
        <v>260</v>
      </c>
      <c r="F11" s="263">
        <v>1885</v>
      </c>
      <c r="G11" s="263">
        <v>13457</v>
      </c>
      <c r="H11" s="263">
        <v>8991</v>
      </c>
      <c r="I11" s="264">
        <f t="shared" ref="I11:I16" si="0">SUM(E11:H11)</f>
        <v>24593</v>
      </c>
      <c r="J11" s="270"/>
      <c r="K11" s="103"/>
      <c r="L11" s="511" t="s">
        <v>18</v>
      </c>
      <c r="M11" s="254" t="s">
        <v>2</v>
      </c>
      <c r="N11" s="262">
        <v>2544</v>
      </c>
      <c r="O11" s="263">
        <v>5049</v>
      </c>
      <c r="P11" s="263">
        <v>3771</v>
      </c>
      <c r="Q11" s="263"/>
      <c r="R11" s="264">
        <f t="shared" ref="R11:R16" si="1">SUM(N11:Q11)</f>
        <v>11364</v>
      </c>
    </row>
    <row r="12" spans="3:18" ht="38.25" customHeight="1" x14ac:dyDescent="0.25">
      <c r="C12" s="512"/>
      <c r="D12" s="255" t="s">
        <v>137</v>
      </c>
      <c r="E12" s="262">
        <v>100</v>
      </c>
      <c r="F12" s="263">
        <v>6211</v>
      </c>
      <c r="G12" s="263">
        <v>2539</v>
      </c>
      <c r="H12" s="263">
        <v>21863</v>
      </c>
      <c r="I12" s="264">
        <f t="shared" si="0"/>
        <v>30713</v>
      </c>
      <c r="L12" s="512"/>
      <c r="M12" s="255" t="s">
        <v>137</v>
      </c>
      <c r="N12" s="262">
        <v>11737</v>
      </c>
      <c r="O12" s="263">
        <v>6278</v>
      </c>
      <c r="P12" s="263">
        <v>3945</v>
      </c>
      <c r="Q12" s="263"/>
      <c r="R12" s="264">
        <f t="shared" si="1"/>
        <v>21960</v>
      </c>
    </row>
    <row r="13" spans="3:18" x14ac:dyDescent="0.25">
      <c r="C13" s="516"/>
      <c r="D13" s="254" t="s">
        <v>138</v>
      </c>
      <c r="E13" s="262">
        <v>0</v>
      </c>
      <c r="F13" s="263">
        <v>0</v>
      </c>
      <c r="G13" s="263">
        <v>80</v>
      </c>
      <c r="H13" s="263">
        <v>40</v>
      </c>
      <c r="I13" s="264">
        <f t="shared" si="0"/>
        <v>120</v>
      </c>
      <c r="L13" s="516"/>
      <c r="M13" s="254" t="s">
        <v>173</v>
      </c>
      <c r="N13" s="262">
        <v>50</v>
      </c>
      <c r="O13" s="263">
        <v>0</v>
      </c>
      <c r="P13" s="263">
        <v>0</v>
      </c>
      <c r="Q13" s="263"/>
      <c r="R13" s="264">
        <f t="shared" si="1"/>
        <v>50</v>
      </c>
    </row>
    <row r="14" spans="3:18" ht="27" customHeight="1" x14ac:dyDescent="0.25">
      <c r="C14" s="511" t="s">
        <v>20</v>
      </c>
      <c r="D14" s="256" t="s">
        <v>40</v>
      </c>
      <c r="E14" s="237">
        <v>105</v>
      </c>
      <c r="F14" s="238">
        <v>0</v>
      </c>
      <c r="G14" s="238">
        <v>92</v>
      </c>
      <c r="H14" s="238">
        <v>170</v>
      </c>
      <c r="I14" s="264">
        <f t="shared" si="0"/>
        <v>367</v>
      </c>
      <c r="L14" s="511" t="s">
        <v>20</v>
      </c>
      <c r="M14" s="256" t="s">
        <v>40</v>
      </c>
      <c r="N14" s="262">
        <v>108</v>
      </c>
      <c r="O14" s="238">
        <v>97</v>
      </c>
      <c r="P14" s="238">
        <v>295</v>
      </c>
      <c r="Q14" s="238"/>
      <c r="R14" s="264">
        <f>SUM(N14:Q14)</f>
        <v>500</v>
      </c>
    </row>
    <row r="15" spans="3:18" x14ac:dyDescent="0.25">
      <c r="C15" s="512"/>
      <c r="D15" s="254" t="s">
        <v>139</v>
      </c>
      <c r="E15" s="237">
        <v>0</v>
      </c>
      <c r="F15" s="238">
        <v>0</v>
      </c>
      <c r="G15" s="238">
        <v>968</v>
      </c>
      <c r="H15" s="238">
        <v>271</v>
      </c>
      <c r="I15" s="264">
        <f t="shared" si="0"/>
        <v>1239</v>
      </c>
      <c r="L15" s="512"/>
      <c r="M15" s="254" t="s">
        <v>139</v>
      </c>
      <c r="N15" s="262">
        <v>416</v>
      </c>
      <c r="O15" s="238">
        <v>213</v>
      </c>
      <c r="P15" s="238">
        <v>264</v>
      </c>
      <c r="Q15" s="238"/>
      <c r="R15" s="264">
        <f t="shared" si="1"/>
        <v>893</v>
      </c>
    </row>
    <row r="16" spans="3:18" ht="15.75" thickBot="1" x14ac:dyDescent="0.3">
      <c r="C16" s="513"/>
      <c r="D16" s="257" t="s">
        <v>15</v>
      </c>
      <c r="E16" s="265">
        <v>0</v>
      </c>
      <c r="F16" s="266">
        <v>0</v>
      </c>
      <c r="G16" s="266">
        <v>0</v>
      </c>
      <c r="H16" s="266"/>
      <c r="I16" s="267">
        <f t="shared" si="0"/>
        <v>0</v>
      </c>
      <c r="L16" s="513"/>
      <c r="M16" s="257" t="s">
        <v>15</v>
      </c>
      <c r="N16" s="265">
        <v>0</v>
      </c>
      <c r="O16" s="266">
        <v>0</v>
      </c>
      <c r="P16" s="266">
        <v>43</v>
      </c>
      <c r="Q16" s="266"/>
      <c r="R16" s="267">
        <f t="shared" si="1"/>
        <v>43</v>
      </c>
    </row>
    <row r="17" spans="3:18" ht="15.75" thickBot="1" x14ac:dyDescent="0.3">
      <c r="C17" s="39" t="s">
        <v>4</v>
      </c>
      <c r="D17" s="233"/>
      <c r="E17" s="244">
        <f>SUM(E10:E16)</f>
        <v>480</v>
      </c>
      <c r="F17" s="245">
        <f t="shared" ref="F17:H17" si="2">SUM(F10:F16)</f>
        <v>8096</v>
      </c>
      <c r="G17" s="245">
        <f t="shared" si="2"/>
        <v>17240</v>
      </c>
      <c r="H17" s="245">
        <f t="shared" si="2"/>
        <v>31367</v>
      </c>
      <c r="I17" s="246">
        <f>SUM(I10:I16)</f>
        <v>57183</v>
      </c>
      <c r="L17" s="39" t="s">
        <v>4</v>
      </c>
      <c r="M17" s="233"/>
      <c r="N17" s="244">
        <f>SUM(N10:N16)</f>
        <v>15004</v>
      </c>
      <c r="O17" s="245">
        <f t="shared" ref="O17:Q17" si="3">SUM(O10:O16)</f>
        <v>11694</v>
      </c>
      <c r="P17" s="245">
        <f t="shared" si="3"/>
        <v>8582</v>
      </c>
      <c r="Q17" s="245">
        <f t="shared" si="3"/>
        <v>0</v>
      </c>
      <c r="R17" s="246">
        <f>SUM(R10:R16)</f>
        <v>35280</v>
      </c>
    </row>
    <row r="19" spans="3:18" ht="28.5" customHeight="1" x14ac:dyDescent="0.25">
      <c r="C19" s="514" t="s">
        <v>136</v>
      </c>
      <c r="D19" s="514"/>
      <c r="E19" s="514"/>
      <c r="F19" s="514"/>
      <c r="G19" s="514"/>
      <c r="H19" s="514"/>
      <c r="I19" s="514"/>
    </row>
    <row r="20" spans="3:18" ht="15.75" thickBot="1" x14ac:dyDescent="0.3"/>
    <row r="21" spans="3:18" ht="15.75" customHeight="1" thickBot="1" x14ac:dyDescent="0.3">
      <c r="C21" s="492" t="s">
        <v>16</v>
      </c>
      <c r="D21" s="494" t="s">
        <v>0</v>
      </c>
      <c r="E21" s="498" t="s">
        <v>129</v>
      </c>
      <c r="F21" s="499"/>
      <c r="G21" s="499"/>
      <c r="H21" s="499"/>
      <c r="I21" s="500"/>
    </row>
    <row r="22" spans="3:18" ht="19.5" customHeight="1" thickBot="1" x14ac:dyDescent="0.3">
      <c r="C22" s="519"/>
      <c r="D22" s="520"/>
      <c r="E22" s="234" t="s">
        <v>130</v>
      </c>
      <c r="F22" s="227" t="s">
        <v>131</v>
      </c>
      <c r="G22" s="231" t="s">
        <v>132</v>
      </c>
      <c r="H22" s="231" t="s">
        <v>133</v>
      </c>
      <c r="I22" s="232" t="s">
        <v>4</v>
      </c>
    </row>
    <row r="23" spans="3:18" ht="15.75" customHeight="1" x14ac:dyDescent="0.25">
      <c r="C23" s="248" t="s">
        <v>17</v>
      </c>
      <c r="D23" s="249" t="s">
        <v>25</v>
      </c>
      <c r="E23" s="235">
        <v>1</v>
      </c>
      <c r="F23" s="235">
        <v>0</v>
      </c>
      <c r="G23" s="235">
        <v>6</v>
      </c>
      <c r="H23" s="235">
        <v>2</v>
      </c>
      <c r="I23" s="236">
        <f>SUM(E23:H23)</f>
        <v>9</v>
      </c>
      <c r="L23" s="514" t="s">
        <v>161</v>
      </c>
      <c r="M23" s="514"/>
      <c r="N23" s="514"/>
      <c r="O23" s="514"/>
      <c r="P23" s="514"/>
      <c r="Q23" s="514"/>
      <c r="R23" s="514"/>
    </row>
    <row r="24" spans="3:18" ht="15.75" thickBot="1" x14ac:dyDescent="0.3">
      <c r="C24" s="517" t="s">
        <v>18</v>
      </c>
      <c r="D24" s="243" t="s">
        <v>2</v>
      </c>
      <c r="E24" s="247">
        <v>2</v>
      </c>
      <c r="F24" s="247">
        <v>8</v>
      </c>
      <c r="G24" s="247">
        <v>33</v>
      </c>
      <c r="H24" s="247">
        <v>31</v>
      </c>
      <c r="I24" s="250">
        <f t="shared" ref="I24:I29" si="4">SUM(E24:H24)</f>
        <v>74</v>
      </c>
      <c r="L24" s="515"/>
      <c r="M24" s="515"/>
      <c r="N24" s="515"/>
      <c r="O24" s="515"/>
      <c r="P24" s="515"/>
      <c r="Q24" s="515"/>
      <c r="R24" s="515"/>
    </row>
    <row r="25" spans="3:18" ht="48" thickBot="1" x14ac:dyDescent="0.3">
      <c r="C25" s="517"/>
      <c r="D25" s="252" t="s">
        <v>137</v>
      </c>
      <c r="E25" s="247">
        <v>1</v>
      </c>
      <c r="F25" s="247">
        <v>8</v>
      </c>
      <c r="G25" s="247">
        <v>8</v>
      </c>
      <c r="H25" s="247">
        <v>15</v>
      </c>
      <c r="I25" s="250">
        <f t="shared" si="4"/>
        <v>32</v>
      </c>
      <c r="L25" s="492" t="s">
        <v>16</v>
      </c>
      <c r="M25" s="494" t="s">
        <v>0</v>
      </c>
      <c r="N25" s="498" t="s">
        <v>129</v>
      </c>
      <c r="O25" s="499"/>
      <c r="P25" s="499"/>
      <c r="Q25" s="499"/>
      <c r="R25" s="500"/>
    </row>
    <row r="26" spans="3:18" ht="30.75" thickBot="1" x14ac:dyDescent="0.3">
      <c r="C26" s="517"/>
      <c r="D26" s="243" t="s">
        <v>138</v>
      </c>
      <c r="E26" s="247">
        <v>0</v>
      </c>
      <c r="F26" s="247">
        <v>0</v>
      </c>
      <c r="G26" s="247">
        <v>1</v>
      </c>
      <c r="H26" s="247">
        <v>1</v>
      </c>
      <c r="I26" s="250">
        <f t="shared" si="4"/>
        <v>2</v>
      </c>
      <c r="L26" s="493"/>
      <c r="M26" s="510"/>
      <c r="N26" s="234" t="s">
        <v>130</v>
      </c>
      <c r="O26" s="227" t="s">
        <v>131</v>
      </c>
      <c r="P26" s="231" t="s">
        <v>132</v>
      </c>
      <c r="Q26" s="231" t="s">
        <v>133</v>
      </c>
      <c r="R26" s="232" t="s">
        <v>4</v>
      </c>
    </row>
    <row r="27" spans="3:18" ht="15.75" thickBot="1" x14ac:dyDescent="0.3">
      <c r="C27" s="517" t="s">
        <v>20</v>
      </c>
      <c r="D27" s="243" t="s">
        <v>40</v>
      </c>
      <c r="E27" s="238">
        <v>1</v>
      </c>
      <c r="F27" s="238">
        <v>0</v>
      </c>
      <c r="G27" s="263">
        <v>2</v>
      </c>
      <c r="H27" s="238">
        <v>3</v>
      </c>
      <c r="I27" s="250">
        <f t="shared" si="4"/>
        <v>6</v>
      </c>
      <c r="L27" s="20" t="s">
        <v>17</v>
      </c>
      <c r="M27" s="297" t="s">
        <v>25</v>
      </c>
      <c r="N27" s="298">
        <v>35</v>
      </c>
      <c r="O27" s="235">
        <v>275</v>
      </c>
      <c r="P27" s="235">
        <v>95</v>
      </c>
      <c r="Q27" s="235"/>
      <c r="R27" s="346">
        <f>SUM(N27:Q27)</f>
        <v>405</v>
      </c>
    </row>
    <row r="28" spans="3:18" ht="48" thickBot="1" x14ac:dyDescent="0.3">
      <c r="C28" s="517"/>
      <c r="D28" s="243" t="s">
        <v>139</v>
      </c>
      <c r="E28" s="238">
        <v>0</v>
      </c>
      <c r="F28" s="238">
        <v>0</v>
      </c>
      <c r="G28" s="263">
        <v>10</v>
      </c>
      <c r="H28" s="238">
        <v>6</v>
      </c>
      <c r="I28" s="250">
        <f t="shared" si="4"/>
        <v>16</v>
      </c>
      <c r="L28" s="20" t="s">
        <v>18</v>
      </c>
      <c r="M28" s="297" t="s">
        <v>26</v>
      </c>
      <c r="N28" s="237">
        <v>6535</v>
      </c>
      <c r="O28" s="238">
        <v>17595</v>
      </c>
      <c r="P28" s="238">
        <v>9310</v>
      </c>
      <c r="Q28" s="238"/>
      <c r="R28" s="347">
        <f>SUM(N28:Q28)</f>
        <v>33440</v>
      </c>
    </row>
    <row r="29" spans="3:18" ht="30.75" thickBot="1" x14ac:dyDescent="0.3">
      <c r="C29" s="518"/>
      <c r="D29" s="251" t="s">
        <v>15</v>
      </c>
      <c r="E29" s="239">
        <v>0</v>
      </c>
      <c r="F29" s="239">
        <v>0</v>
      </c>
      <c r="G29" s="239">
        <v>0</v>
      </c>
      <c r="H29" s="239">
        <v>0</v>
      </c>
      <c r="I29" s="258">
        <f t="shared" si="4"/>
        <v>0</v>
      </c>
      <c r="L29" s="17" t="s">
        <v>20</v>
      </c>
      <c r="M29" s="297" t="s">
        <v>27</v>
      </c>
      <c r="N29" s="299">
        <v>223</v>
      </c>
      <c r="O29" s="239">
        <v>300</v>
      </c>
      <c r="P29" s="239">
        <v>358</v>
      </c>
      <c r="Q29" s="239"/>
      <c r="R29" s="348">
        <f>SUM(N29:Q29)</f>
        <v>881</v>
      </c>
    </row>
    <row r="30" spans="3:18" ht="15.75" thickBot="1" x14ac:dyDescent="0.3">
      <c r="C30" s="39" t="s">
        <v>4</v>
      </c>
      <c r="D30" s="233"/>
      <c r="E30" s="244">
        <f>SUM(E23:E29)</f>
        <v>5</v>
      </c>
      <c r="F30" s="245">
        <f t="shared" ref="F30:I30" si="5">SUM(F23:F29)</f>
        <v>16</v>
      </c>
      <c r="G30" s="245">
        <f t="shared" si="5"/>
        <v>60</v>
      </c>
      <c r="H30" s="245">
        <f t="shared" si="5"/>
        <v>58</v>
      </c>
      <c r="I30" s="246">
        <f t="shared" si="5"/>
        <v>139</v>
      </c>
      <c r="L30" s="39" t="s">
        <v>4</v>
      </c>
      <c r="M30" s="233"/>
      <c r="N30" s="300">
        <f>SUM(N27:N29)</f>
        <v>6793</v>
      </c>
      <c r="O30" s="301">
        <f t="shared" ref="O30:R30" si="6">SUM(O27:O29)</f>
        <v>18170</v>
      </c>
      <c r="P30" s="301">
        <f t="shared" si="6"/>
        <v>9763</v>
      </c>
      <c r="Q30" s="301">
        <f t="shared" si="6"/>
        <v>0</v>
      </c>
      <c r="R30" s="302">
        <f t="shared" si="6"/>
        <v>34726</v>
      </c>
    </row>
  </sheetData>
  <mergeCells count="22">
    <mergeCell ref="L6:R6"/>
    <mergeCell ref="L8:L9"/>
    <mergeCell ref="M8:M9"/>
    <mergeCell ref="N8:R8"/>
    <mergeCell ref="L11:L13"/>
    <mergeCell ref="C14:C16"/>
    <mergeCell ref="C11:C13"/>
    <mergeCell ref="C6:I6"/>
    <mergeCell ref="C27:C29"/>
    <mergeCell ref="C24:C26"/>
    <mergeCell ref="C8:C9"/>
    <mergeCell ref="D8:D9"/>
    <mergeCell ref="C19:I19"/>
    <mergeCell ref="C21:C22"/>
    <mergeCell ref="D21:D22"/>
    <mergeCell ref="E21:I21"/>
    <mergeCell ref="L25:L26"/>
    <mergeCell ref="M25:M26"/>
    <mergeCell ref="N25:R25"/>
    <mergeCell ref="E8:I8"/>
    <mergeCell ref="L14:L16"/>
    <mergeCell ref="L23:R24"/>
  </mergeCells>
  <pageMargins left="0.7" right="0.7" top="0.75" bottom="0.75" header="0.3" footer="0.3"/>
  <pageSetup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U41"/>
  <sheetViews>
    <sheetView topLeftCell="B1" zoomScale="110" zoomScaleNormal="110" workbookViewId="0">
      <selection activeCell="B1" sqref="B1"/>
    </sheetView>
  </sheetViews>
  <sheetFormatPr baseColWidth="10" defaultRowHeight="15" x14ac:dyDescent="0.25"/>
  <cols>
    <col min="3" max="3" width="12.85546875" customWidth="1"/>
    <col min="4" max="4" width="9.85546875" customWidth="1"/>
    <col min="5" max="5" width="9.5703125" customWidth="1"/>
    <col min="6" max="7" width="9.7109375" customWidth="1"/>
    <col min="8" max="8" width="9.85546875" customWidth="1"/>
    <col min="9" max="9" width="10.140625" customWidth="1"/>
    <col min="10" max="10" width="9.28515625" customWidth="1"/>
    <col min="11" max="11" width="9" customWidth="1"/>
    <col min="12" max="12" width="14.28515625" customWidth="1"/>
  </cols>
  <sheetData>
    <row r="4" spans="3:21" ht="15.75" x14ac:dyDescent="0.25">
      <c r="C4" s="524" t="s">
        <v>49</v>
      </c>
      <c r="D4" s="524"/>
      <c r="E4" s="524"/>
      <c r="F4" s="524"/>
      <c r="G4" s="524"/>
      <c r="H4" s="524"/>
      <c r="I4" s="524"/>
      <c r="J4" s="524"/>
      <c r="K4" s="524"/>
    </row>
    <row r="5" spans="3:21" ht="18.75" x14ac:dyDescent="0.25">
      <c r="C5" s="522" t="s">
        <v>28</v>
      </c>
      <c r="D5" s="522"/>
      <c r="E5" s="522"/>
      <c r="F5" s="522"/>
      <c r="G5" s="522"/>
      <c r="H5" s="522"/>
      <c r="I5" s="522"/>
      <c r="J5" s="522"/>
      <c r="K5" s="522"/>
    </row>
    <row r="6" spans="3:21" ht="15.75" thickBot="1" x14ac:dyDescent="0.3">
      <c r="C6" s="523" t="s">
        <v>205</v>
      </c>
      <c r="D6" s="523"/>
      <c r="E6" s="523"/>
      <c r="F6" s="523"/>
      <c r="G6" s="523"/>
      <c r="H6" s="523"/>
      <c r="I6" s="523"/>
      <c r="J6" s="523"/>
      <c r="K6" s="523"/>
    </row>
    <row r="7" spans="3:21" ht="15" customHeight="1" thickBot="1" x14ac:dyDescent="0.3">
      <c r="C7" s="525" t="s">
        <v>48</v>
      </c>
      <c r="D7" s="534" t="s">
        <v>47</v>
      </c>
      <c r="E7" s="535"/>
      <c r="F7" s="535"/>
      <c r="G7" s="535"/>
      <c r="H7" s="535"/>
      <c r="I7" s="536"/>
      <c r="J7" s="528" t="s">
        <v>46</v>
      </c>
      <c r="K7" s="529"/>
      <c r="L7" s="521"/>
      <c r="N7" s="82"/>
      <c r="O7" s="82"/>
      <c r="P7" s="82"/>
      <c r="Q7" s="82"/>
      <c r="R7" s="83"/>
      <c r="S7" s="82"/>
      <c r="T7" s="82"/>
      <c r="U7" s="82"/>
    </row>
    <row r="8" spans="3:21" ht="15" customHeight="1" x14ac:dyDescent="0.25">
      <c r="C8" s="526"/>
      <c r="D8" s="537" t="s">
        <v>20</v>
      </c>
      <c r="E8" s="538"/>
      <c r="F8" s="541" t="s">
        <v>18</v>
      </c>
      <c r="G8" s="542"/>
      <c r="H8" s="543" t="s">
        <v>29</v>
      </c>
      <c r="I8" s="544"/>
      <c r="J8" s="530"/>
      <c r="K8" s="531"/>
      <c r="L8" s="521"/>
      <c r="N8" s="83"/>
      <c r="O8" s="83"/>
      <c r="P8" s="83"/>
      <c r="Q8" s="83"/>
      <c r="R8" s="83"/>
      <c r="S8" s="83"/>
      <c r="T8" s="83"/>
      <c r="U8" s="83"/>
    </row>
    <row r="9" spans="3:21" ht="15.75" thickBot="1" x14ac:dyDescent="0.3">
      <c r="C9" s="526"/>
      <c r="D9" s="539"/>
      <c r="E9" s="540"/>
      <c r="F9" s="547" t="s">
        <v>2</v>
      </c>
      <c r="G9" s="548"/>
      <c r="H9" s="545"/>
      <c r="I9" s="546"/>
      <c r="J9" s="532"/>
      <c r="K9" s="533"/>
      <c r="L9" s="521"/>
      <c r="N9" s="83"/>
      <c r="O9" s="83"/>
      <c r="P9" s="83"/>
      <c r="Q9" s="83"/>
      <c r="R9" s="83"/>
      <c r="S9" s="83"/>
      <c r="T9" s="83"/>
      <c r="U9" s="83"/>
    </row>
    <row r="10" spans="3:21" ht="15.75" thickBot="1" x14ac:dyDescent="0.3">
      <c r="C10" s="527"/>
      <c r="D10" s="23" t="s">
        <v>30</v>
      </c>
      <c r="E10" s="23" t="s">
        <v>31</v>
      </c>
      <c r="F10" s="24" t="s">
        <v>30</v>
      </c>
      <c r="G10" s="25" t="s">
        <v>31</v>
      </c>
      <c r="H10" s="26" t="s">
        <v>30</v>
      </c>
      <c r="I10" s="26" t="s">
        <v>31</v>
      </c>
      <c r="J10" s="27" t="s">
        <v>30</v>
      </c>
      <c r="K10" s="27" t="s">
        <v>31</v>
      </c>
      <c r="N10" s="83"/>
      <c r="O10" s="83"/>
      <c r="P10" s="83"/>
      <c r="Q10" s="83"/>
      <c r="R10" s="83"/>
      <c r="S10" s="83"/>
      <c r="T10" s="83"/>
      <c r="U10" s="83"/>
    </row>
    <row r="11" spans="3:21" ht="15.75" thickBot="1" x14ac:dyDescent="0.3">
      <c r="C11" s="85" t="s">
        <v>9</v>
      </c>
      <c r="D11" s="28"/>
      <c r="E11" s="28"/>
      <c r="F11" s="110">
        <v>1</v>
      </c>
      <c r="G11" s="111">
        <v>80</v>
      </c>
      <c r="H11" s="115">
        <v>1</v>
      </c>
      <c r="I11" s="115">
        <v>300</v>
      </c>
      <c r="J11" s="27">
        <f>+D11+F11+H11</f>
        <v>2</v>
      </c>
      <c r="K11" s="27">
        <f>+E11+G11+I11</f>
        <v>380</v>
      </c>
      <c r="N11" s="83"/>
      <c r="O11" s="83"/>
      <c r="P11" s="83"/>
      <c r="Q11" s="83"/>
      <c r="R11" s="83"/>
      <c r="S11" s="83"/>
      <c r="T11" s="83"/>
      <c r="U11" s="83"/>
    </row>
    <row r="12" spans="3:21" ht="24.75" thickBot="1" x14ac:dyDescent="0.3">
      <c r="C12" s="85" t="s">
        <v>304</v>
      </c>
      <c r="D12" s="28">
        <v>1</v>
      </c>
      <c r="E12" s="28">
        <v>36</v>
      </c>
      <c r="F12" s="110"/>
      <c r="G12" s="111"/>
      <c r="H12" s="115"/>
      <c r="I12" s="115"/>
      <c r="J12" s="27">
        <f t="shared" ref="J12:J31" si="0">+D12+F12+H12</f>
        <v>1</v>
      </c>
      <c r="K12" s="27">
        <f t="shared" ref="K12:K31" si="1">+E12+G12+I12</f>
        <v>36</v>
      </c>
      <c r="N12" s="83"/>
      <c r="O12" s="83"/>
      <c r="P12" s="83"/>
      <c r="Q12" s="83"/>
      <c r="R12" s="83"/>
      <c r="S12" s="83"/>
      <c r="T12" s="83"/>
      <c r="U12" s="83"/>
    </row>
    <row r="13" spans="3:21" ht="45" customHeight="1" thickBot="1" x14ac:dyDescent="0.3">
      <c r="C13" s="85" t="s">
        <v>32</v>
      </c>
      <c r="D13" s="28">
        <f>1+1</f>
        <v>2</v>
      </c>
      <c r="E13" s="28">
        <f>50+33</f>
        <v>83</v>
      </c>
      <c r="F13" s="112">
        <f>2+1+1+1+1</f>
        <v>6</v>
      </c>
      <c r="G13" s="113">
        <f>520+80+80+190+120</f>
        <v>990</v>
      </c>
      <c r="H13" s="115"/>
      <c r="I13" s="115"/>
      <c r="J13" s="27">
        <f t="shared" si="0"/>
        <v>8</v>
      </c>
      <c r="K13" s="27">
        <f t="shared" si="1"/>
        <v>1073</v>
      </c>
      <c r="N13" s="83"/>
      <c r="O13" s="83"/>
      <c r="P13" s="83"/>
      <c r="Q13" s="83"/>
      <c r="R13" s="83"/>
      <c r="S13" s="83"/>
      <c r="T13" s="83"/>
      <c r="U13" s="83"/>
    </row>
    <row r="14" spans="3:21" ht="24.75" thickBot="1" x14ac:dyDescent="0.3">
      <c r="C14" s="86" t="s">
        <v>305</v>
      </c>
      <c r="D14" s="29">
        <v>1</v>
      </c>
      <c r="E14" s="29">
        <v>40</v>
      </c>
      <c r="F14" s="112"/>
      <c r="G14" s="113"/>
      <c r="H14" s="116"/>
      <c r="I14" s="116"/>
      <c r="J14" s="27">
        <f t="shared" si="0"/>
        <v>1</v>
      </c>
      <c r="K14" s="27">
        <f t="shared" si="1"/>
        <v>40</v>
      </c>
      <c r="N14" s="83"/>
      <c r="O14" s="83"/>
      <c r="P14" s="84"/>
      <c r="Q14" s="84"/>
      <c r="R14" s="83"/>
      <c r="S14" s="83"/>
      <c r="T14" s="83"/>
      <c r="U14" s="83"/>
    </row>
    <row r="15" spans="3:21" ht="24.75" thickBot="1" x14ac:dyDescent="0.3">
      <c r="C15" s="86" t="s">
        <v>302</v>
      </c>
      <c r="D15" s="29">
        <v>1</v>
      </c>
      <c r="E15" s="29">
        <v>32</v>
      </c>
      <c r="F15" s="112">
        <f>1+1</f>
        <v>2</v>
      </c>
      <c r="G15" s="113">
        <f>80+100</f>
        <v>180</v>
      </c>
      <c r="H15" s="116">
        <v>1</v>
      </c>
      <c r="I15" s="116">
        <v>100</v>
      </c>
      <c r="J15" s="27">
        <f t="shared" si="0"/>
        <v>4</v>
      </c>
      <c r="K15" s="27">
        <f t="shared" si="1"/>
        <v>312</v>
      </c>
      <c r="N15" s="83"/>
      <c r="O15" s="83"/>
      <c r="P15" s="83"/>
      <c r="Q15" s="83"/>
      <c r="R15" s="83"/>
      <c r="S15" s="83"/>
      <c r="T15" s="83"/>
      <c r="U15" s="83"/>
    </row>
    <row r="16" spans="3:21" ht="36.75" customHeight="1" thickBot="1" x14ac:dyDescent="0.3">
      <c r="C16" s="86" t="s">
        <v>180</v>
      </c>
      <c r="D16" s="29">
        <f>4+2</f>
        <v>6</v>
      </c>
      <c r="E16" s="29">
        <f>184+100</f>
        <v>284</v>
      </c>
      <c r="F16" s="112"/>
      <c r="G16" s="113"/>
      <c r="H16" s="116"/>
      <c r="I16" s="116"/>
      <c r="J16" s="27">
        <f t="shared" si="0"/>
        <v>6</v>
      </c>
      <c r="K16" s="27">
        <f t="shared" si="1"/>
        <v>284</v>
      </c>
      <c r="N16" s="83"/>
      <c r="O16" s="76"/>
      <c r="P16" s="83"/>
      <c r="Q16" s="83"/>
      <c r="R16" s="83"/>
      <c r="S16" s="83"/>
      <c r="T16" s="83"/>
      <c r="U16" s="83"/>
    </row>
    <row r="17" spans="3:21" ht="39.75" customHeight="1" thickBot="1" x14ac:dyDescent="0.3">
      <c r="C17" s="86" t="s">
        <v>313</v>
      </c>
      <c r="D17" s="344">
        <f>1+1</f>
        <v>2</v>
      </c>
      <c r="E17" s="309">
        <f>35+49</f>
        <v>84</v>
      </c>
      <c r="F17" s="112"/>
      <c r="G17" s="113"/>
      <c r="H17" s="116"/>
      <c r="I17" s="116"/>
      <c r="J17" s="27">
        <f t="shared" si="0"/>
        <v>2</v>
      </c>
      <c r="K17" s="27">
        <f t="shared" si="1"/>
        <v>84</v>
      </c>
      <c r="N17" s="83"/>
      <c r="O17" s="83"/>
      <c r="P17" s="83"/>
      <c r="Q17" s="83"/>
      <c r="R17" s="83"/>
      <c r="S17" s="83"/>
      <c r="T17" s="83"/>
      <c r="U17" s="83"/>
    </row>
    <row r="18" spans="3:21" ht="39.75" customHeight="1" thickBot="1" x14ac:dyDescent="0.3">
      <c r="C18" s="86" t="s">
        <v>314</v>
      </c>
      <c r="D18" s="29">
        <v>1</v>
      </c>
      <c r="E18" s="29">
        <v>43</v>
      </c>
      <c r="F18" s="112"/>
      <c r="G18" s="113"/>
      <c r="H18" s="116"/>
      <c r="I18" s="116"/>
      <c r="J18" s="27">
        <f t="shared" si="0"/>
        <v>1</v>
      </c>
      <c r="K18" s="27">
        <f t="shared" si="1"/>
        <v>43</v>
      </c>
      <c r="N18" s="83"/>
      <c r="O18" s="83"/>
      <c r="P18" s="83"/>
      <c r="Q18" s="83"/>
      <c r="R18" s="83"/>
      <c r="S18" s="83"/>
      <c r="T18" s="83"/>
      <c r="U18" s="83"/>
    </row>
    <row r="19" spans="3:21" ht="24.75" thickBot="1" x14ac:dyDescent="0.3">
      <c r="C19" s="86" t="s">
        <v>315</v>
      </c>
      <c r="D19" s="29"/>
      <c r="E19" s="29"/>
      <c r="F19" s="112">
        <v>1</v>
      </c>
      <c r="G19" s="113">
        <v>290</v>
      </c>
      <c r="H19" s="116"/>
      <c r="I19" s="116"/>
      <c r="J19" s="27">
        <f t="shared" si="0"/>
        <v>1</v>
      </c>
      <c r="K19" s="27">
        <f t="shared" si="1"/>
        <v>290</v>
      </c>
      <c r="N19" s="83"/>
      <c r="O19" s="83"/>
      <c r="P19" s="83"/>
      <c r="Q19" s="83"/>
      <c r="R19" s="83"/>
      <c r="S19" s="83"/>
      <c r="T19" s="83"/>
      <c r="U19" s="83"/>
    </row>
    <row r="20" spans="3:21" ht="24.75" thickBot="1" x14ac:dyDescent="0.3">
      <c r="C20" s="324" t="s">
        <v>317</v>
      </c>
      <c r="D20" s="329"/>
      <c r="E20" s="329"/>
      <c r="F20" s="114">
        <v>1</v>
      </c>
      <c r="G20" s="330">
        <v>120</v>
      </c>
      <c r="H20" s="325"/>
      <c r="I20" s="331"/>
      <c r="J20" s="27">
        <f t="shared" si="0"/>
        <v>1</v>
      </c>
      <c r="K20" s="27">
        <f t="shared" si="1"/>
        <v>120</v>
      </c>
      <c r="M20" s="323"/>
      <c r="N20" s="83"/>
      <c r="O20" s="83"/>
      <c r="P20" s="83"/>
      <c r="Q20" s="83"/>
      <c r="R20" s="83"/>
      <c r="S20" s="83"/>
      <c r="T20" s="83"/>
      <c r="U20" s="83"/>
    </row>
    <row r="21" spans="3:21" ht="36.75" thickBot="1" x14ac:dyDescent="0.3">
      <c r="C21" s="87" t="s">
        <v>159</v>
      </c>
      <c r="D21" s="311"/>
      <c r="E21" s="309"/>
      <c r="F21" s="332">
        <v>1</v>
      </c>
      <c r="G21" s="310">
        <v>436</v>
      </c>
      <c r="H21" s="117">
        <f>1+1</f>
        <v>2</v>
      </c>
      <c r="I21" s="117">
        <f>325+100</f>
        <v>425</v>
      </c>
      <c r="J21" s="27">
        <f t="shared" si="0"/>
        <v>3</v>
      </c>
      <c r="K21" s="27">
        <f t="shared" si="1"/>
        <v>861</v>
      </c>
      <c r="N21" s="83"/>
      <c r="O21" s="83"/>
      <c r="P21" s="83"/>
      <c r="Q21" s="83"/>
      <c r="R21" s="83"/>
      <c r="S21" s="83"/>
      <c r="T21" s="83"/>
      <c r="U21" s="83"/>
    </row>
    <row r="22" spans="3:21" ht="34.5" customHeight="1" thickBot="1" x14ac:dyDescent="0.3">
      <c r="C22" s="87" t="s">
        <v>152</v>
      </c>
      <c r="D22" s="311"/>
      <c r="E22" s="309"/>
      <c r="F22" s="310">
        <v>3</v>
      </c>
      <c r="G22" s="310">
        <v>450</v>
      </c>
      <c r="H22" s="117"/>
      <c r="I22" s="117"/>
      <c r="J22" s="27">
        <f t="shared" si="0"/>
        <v>3</v>
      </c>
      <c r="K22" s="27">
        <f t="shared" si="1"/>
        <v>450</v>
      </c>
      <c r="M22" s="398"/>
      <c r="N22" s="83"/>
      <c r="O22" s="83"/>
      <c r="P22" s="83"/>
      <c r="Q22" s="83"/>
      <c r="R22" s="83"/>
      <c r="S22" s="83"/>
      <c r="T22" s="83"/>
      <c r="U22" s="83"/>
    </row>
    <row r="23" spans="3:21" ht="37.5" thickBot="1" x14ac:dyDescent="0.3">
      <c r="C23" s="333" t="s">
        <v>182</v>
      </c>
      <c r="D23" s="28"/>
      <c r="E23" s="329"/>
      <c r="F23" s="114">
        <v>1</v>
      </c>
      <c r="G23" s="111">
        <v>120</v>
      </c>
      <c r="H23" s="115"/>
      <c r="I23" s="115"/>
      <c r="J23" s="27">
        <f t="shared" si="0"/>
        <v>1</v>
      </c>
      <c r="K23" s="27">
        <f t="shared" si="1"/>
        <v>120</v>
      </c>
      <c r="N23" s="83"/>
      <c r="O23" s="83"/>
      <c r="P23" s="83"/>
      <c r="Q23" s="83"/>
      <c r="R23" s="83"/>
      <c r="S23" s="83"/>
      <c r="T23" s="83"/>
      <c r="U23" s="83"/>
    </row>
    <row r="24" spans="3:21" ht="49.5" thickBot="1" x14ac:dyDescent="0.3">
      <c r="C24" s="333" t="s">
        <v>300</v>
      </c>
      <c r="D24" s="345"/>
      <c r="E24" s="309"/>
      <c r="F24" s="310">
        <f>1+1</f>
        <v>2</v>
      </c>
      <c r="G24" s="111">
        <f>375+90</f>
        <v>465</v>
      </c>
      <c r="H24" s="115"/>
      <c r="I24" s="115"/>
      <c r="J24" s="27">
        <f t="shared" ref="J24" si="2">+D24+F24+H24</f>
        <v>2</v>
      </c>
      <c r="K24" s="27">
        <f t="shared" ref="K24" si="3">+E24+G24+I24</f>
        <v>465</v>
      </c>
      <c r="N24" s="83"/>
      <c r="O24" s="83"/>
      <c r="P24" s="83"/>
      <c r="Q24" s="83"/>
      <c r="R24" s="83"/>
      <c r="S24" s="83"/>
      <c r="T24" s="83"/>
      <c r="U24" s="83"/>
    </row>
    <row r="25" spans="3:21" ht="49.5" thickBot="1" x14ac:dyDescent="0.3">
      <c r="C25" s="89" t="s">
        <v>318</v>
      </c>
      <c r="D25" s="28"/>
      <c r="E25" s="345"/>
      <c r="F25" s="310">
        <v>1</v>
      </c>
      <c r="G25" s="111">
        <v>440</v>
      </c>
      <c r="H25" s="115"/>
      <c r="I25" s="115"/>
      <c r="J25" s="27">
        <f t="shared" si="0"/>
        <v>1</v>
      </c>
      <c r="K25" s="27">
        <f t="shared" si="1"/>
        <v>440</v>
      </c>
      <c r="N25" s="83"/>
      <c r="O25" s="83"/>
      <c r="P25" s="83"/>
      <c r="Q25" s="83"/>
      <c r="R25" s="83"/>
      <c r="S25" s="83"/>
      <c r="T25" s="83"/>
      <c r="U25" s="83"/>
    </row>
    <row r="26" spans="3:21" ht="49.5" thickBot="1" x14ac:dyDescent="0.3">
      <c r="C26" s="89" t="s">
        <v>303</v>
      </c>
      <c r="D26" s="28"/>
      <c r="E26" s="345"/>
      <c r="F26" s="310"/>
      <c r="G26" s="111"/>
      <c r="H26" s="115">
        <v>1</v>
      </c>
      <c r="I26" s="115">
        <v>720</v>
      </c>
      <c r="J26" s="27">
        <f t="shared" si="0"/>
        <v>1</v>
      </c>
      <c r="K26" s="27">
        <f t="shared" si="1"/>
        <v>720</v>
      </c>
      <c r="N26" s="83"/>
      <c r="O26" s="83"/>
      <c r="P26" s="83"/>
      <c r="Q26" s="83"/>
      <c r="R26" s="83"/>
      <c r="S26" s="83"/>
      <c r="T26" s="83"/>
      <c r="U26" s="83"/>
    </row>
    <row r="27" spans="3:21" ht="35.25" customHeight="1" thickBot="1" x14ac:dyDescent="0.3">
      <c r="C27" s="89" t="s">
        <v>143</v>
      </c>
      <c r="D27" s="28"/>
      <c r="E27" s="345"/>
      <c r="F27" s="310"/>
      <c r="G27" s="111"/>
      <c r="H27" s="115">
        <v>1</v>
      </c>
      <c r="I27" s="115">
        <v>400</v>
      </c>
      <c r="J27" s="27">
        <f t="shared" si="0"/>
        <v>1</v>
      </c>
      <c r="K27" s="27">
        <f t="shared" si="1"/>
        <v>400</v>
      </c>
      <c r="N27" s="83"/>
      <c r="O27" s="83"/>
      <c r="P27" s="83"/>
      <c r="Q27" s="83"/>
      <c r="R27" s="83"/>
      <c r="S27" s="83"/>
      <c r="T27" s="83"/>
      <c r="U27" s="83"/>
    </row>
    <row r="28" spans="3:21" ht="37.5" thickBot="1" x14ac:dyDescent="0.3">
      <c r="C28" s="89" t="s">
        <v>316</v>
      </c>
      <c r="D28" s="28"/>
      <c r="E28" s="345"/>
      <c r="F28" s="310">
        <f>1+1</f>
        <v>2</v>
      </c>
      <c r="G28" s="111">
        <f>120+80</f>
        <v>200</v>
      </c>
      <c r="H28" s="115"/>
      <c r="I28" s="115"/>
      <c r="J28" s="27">
        <f t="shared" si="0"/>
        <v>2</v>
      </c>
      <c r="K28" s="27">
        <f t="shared" si="1"/>
        <v>200</v>
      </c>
      <c r="N28" s="83"/>
      <c r="O28" s="83"/>
      <c r="P28" s="83"/>
      <c r="Q28" s="83"/>
      <c r="R28" s="83"/>
      <c r="S28" s="83"/>
      <c r="T28" s="83"/>
      <c r="U28" s="83"/>
    </row>
    <row r="29" spans="3:21" ht="18" customHeight="1" thickBot="1" x14ac:dyDescent="0.3">
      <c r="C29" s="89" t="s">
        <v>94</v>
      </c>
      <c r="D29" s="28"/>
      <c r="E29" s="345"/>
      <c r="F29" s="310"/>
      <c r="G29" s="111"/>
      <c r="H29" s="115">
        <v>1</v>
      </c>
      <c r="I29" s="115">
        <v>1000</v>
      </c>
      <c r="J29" s="27">
        <f t="shared" si="0"/>
        <v>1</v>
      </c>
      <c r="K29" s="27">
        <f t="shared" si="1"/>
        <v>1000</v>
      </c>
      <c r="N29" s="83"/>
      <c r="O29" s="83"/>
      <c r="P29" s="83"/>
      <c r="Q29" s="83"/>
      <c r="R29" s="83"/>
      <c r="S29" s="83"/>
      <c r="T29" s="83"/>
      <c r="U29" s="83"/>
    </row>
    <row r="30" spans="3:21" ht="64.5" customHeight="1" thickBot="1" x14ac:dyDescent="0.3">
      <c r="C30" s="89" t="s">
        <v>181</v>
      </c>
      <c r="D30" s="28"/>
      <c r="E30" s="345"/>
      <c r="F30" s="310"/>
      <c r="G30" s="111"/>
      <c r="H30" s="115">
        <v>1</v>
      </c>
      <c r="I30" s="115">
        <v>1000</v>
      </c>
      <c r="J30" s="27">
        <f t="shared" si="0"/>
        <v>1</v>
      </c>
      <c r="K30" s="27">
        <f t="shared" si="1"/>
        <v>1000</v>
      </c>
      <c r="N30" s="83"/>
      <c r="O30" s="83"/>
      <c r="P30" s="83"/>
      <c r="Q30" s="83"/>
      <c r="R30" s="83"/>
      <c r="S30" s="83"/>
      <c r="T30" s="83"/>
      <c r="U30" s="83"/>
    </row>
    <row r="31" spans="3:21" ht="51.75" customHeight="1" thickBot="1" x14ac:dyDescent="0.3">
      <c r="C31" s="333" t="s">
        <v>174</v>
      </c>
      <c r="D31" s="28"/>
      <c r="E31" s="345"/>
      <c r="F31" s="310"/>
      <c r="G31" s="111"/>
      <c r="H31" s="115"/>
      <c r="I31" s="115"/>
      <c r="J31" s="27">
        <f t="shared" si="0"/>
        <v>0</v>
      </c>
      <c r="K31" s="27">
        <f t="shared" si="1"/>
        <v>0</v>
      </c>
      <c r="N31" s="83"/>
      <c r="O31" s="83"/>
      <c r="P31" s="83"/>
      <c r="Q31" s="83"/>
      <c r="R31" s="83"/>
      <c r="S31" s="83"/>
      <c r="T31" s="83"/>
      <c r="U31" s="83"/>
    </row>
    <row r="32" spans="3:21" ht="60.75" thickBot="1" x14ac:dyDescent="0.3">
      <c r="C32" s="88" t="s">
        <v>33</v>
      </c>
      <c r="D32" s="23">
        <f t="shared" ref="D32:K32" si="4">SUM(D11:D31)</f>
        <v>14</v>
      </c>
      <c r="E32" s="23">
        <f t="shared" si="4"/>
        <v>602</v>
      </c>
      <c r="F32" s="25">
        <f t="shared" si="4"/>
        <v>21</v>
      </c>
      <c r="G32" s="25">
        <f t="shared" si="4"/>
        <v>3771</v>
      </c>
      <c r="H32" s="26">
        <f t="shared" si="4"/>
        <v>8</v>
      </c>
      <c r="I32" s="26">
        <f t="shared" si="4"/>
        <v>3945</v>
      </c>
      <c r="J32" s="27">
        <f t="shared" si="4"/>
        <v>43</v>
      </c>
      <c r="K32" s="27">
        <f t="shared" si="4"/>
        <v>8318</v>
      </c>
      <c r="N32" s="83"/>
      <c r="O32" s="83"/>
      <c r="P32" s="83"/>
      <c r="Q32" s="83"/>
      <c r="R32" s="83"/>
      <c r="S32" s="83"/>
      <c r="T32" s="83"/>
      <c r="U32" s="83"/>
    </row>
    <row r="33" spans="3:21" x14ac:dyDescent="0.25">
      <c r="C33" s="30"/>
      <c r="N33" s="83"/>
      <c r="O33" s="83"/>
      <c r="P33" s="83"/>
      <c r="Q33" s="83"/>
      <c r="R33" s="83"/>
      <c r="S33" s="83"/>
      <c r="T33" s="83"/>
      <c r="U33" s="83"/>
    </row>
    <row r="34" spans="3:21" x14ac:dyDescent="0.25">
      <c r="N34" s="83"/>
      <c r="O34" s="83"/>
      <c r="P34" s="83"/>
      <c r="Q34" s="83"/>
      <c r="R34" s="83"/>
      <c r="S34" s="83"/>
      <c r="T34" s="83"/>
      <c r="U34" s="83"/>
    </row>
    <row r="35" spans="3:21" x14ac:dyDescent="0.25">
      <c r="C35" s="22"/>
      <c r="N35" s="83"/>
      <c r="O35" s="83"/>
      <c r="P35" s="83"/>
      <c r="Q35" s="83"/>
      <c r="R35" s="83"/>
      <c r="S35" s="84"/>
      <c r="T35" s="84"/>
      <c r="U35" s="83"/>
    </row>
    <row r="36" spans="3:21" x14ac:dyDescent="0.25">
      <c r="C36" s="22"/>
      <c r="N36" s="83"/>
      <c r="O36" s="83"/>
      <c r="P36" s="83"/>
      <c r="Q36" s="83"/>
      <c r="R36" s="83"/>
      <c r="S36" s="83"/>
      <c r="T36" s="83"/>
      <c r="U36" s="83"/>
    </row>
    <row r="37" spans="3:21" ht="23.25" x14ac:dyDescent="0.25">
      <c r="C37" s="31"/>
      <c r="G37" s="76"/>
      <c r="N37" s="83"/>
      <c r="O37" s="83"/>
      <c r="P37" s="83"/>
      <c r="Q37" s="83"/>
      <c r="R37" s="83"/>
      <c r="S37" s="83"/>
      <c r="T37" s="83"/>
      <c r="U37" s="83"/>
    </row>
    <row r="38" spans="3:21" x14ac:dyDescent="0.25">
      <c r="C38" s="4"/>
      <c r="G38" s="76"/>
      <c r="N38" s="83"/>
      <c r="O38" s="83"/>
      <c r="P38" s="83"/>
      <c r="Q38" s="83"/>
      <c r="R38" s="83"/>
      <c r="S38" s="83"/>
      <c r="T38" s="83"/>
      <c r="U38" s="83"/>
    </row>
    <row r="39" spans="3:21" x14ac:dyDescent="0.25">
      <c r="N39" s="83"/>
      <c r="O39" s="83"/>
      <c r="P39" s="83"/>
      <c r="Q39" s="83"/>
      <c r="R39" s="83"/>
      <c r="S39" s="83"/>
      <c r="T39" s="83"/>
      <c r="U39" s="83"/>
    </row>
    <row r="40" spans="3:21" x14ac:dyDescent="0.25">
      <c r="N40" s="84"/>
      <c r="O40" s="84"/>
      <c r="P40" s="83"/>
      <c r="Q40" s="83"/>
      <c r="R40" s="83"/>
      <c r="S40" s="83"/>
      <c r="T40" s="83"/>
      <c r="U40" s="83"/>
    </row>
    <row r="41" spans="3:21" x14ac:dyDescent="0.25">
      <c r="N41" s="83"/>
      <c r="O41" s="83"/>
      <c r="P41" s="83"/>
      <c r="Q41" s="83"/>
      <c r="R41" s="83"/>
      <c r="S41" s="83"/>
      <c r="T41" s="83"/>
      <c r="U41" s="83"/>
    </row>
  </sheetData>
  <mergeCells count="11">
    <mergeCell ref="L7:L9"/>
    <mergeCell ref="C5:K5"/>
    <mergeCell ref="C6:K6"/>
    <mergeCell ref="C4:K4"/>
    <mergeCell ref="C7:C10"/>
    <mergeCell ref="J7:K9"/>
    <mergeCell ref="D7:I7"/>
    <mergeCell ref="D8:E9"/>
    <mergeCell ref="F8:G8"/>
    <mergeCell ref="H8:I9"/>
    <mergeCell ref="F9:G9"/>
  </mergeCells>
  <printOptions horizontalCentered="1" verticalCentered="1"/>
  <pageMargins left="0.70866141732283472" right="0.70866141732283472" top="0" bottom="0" header="0.31496062992125984" footer="0.31496062992125984"/>
  <pageSetup paperSize="5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I81"/>
  <sheetViews>
    <sheetView zoomScale="80" zoomScaleNormal="80" workbookViewId="0">
      <selection activeCell="A2" sqref="A2"/>
    </sheetView>
  </sheetViews>
  <sheetFormatPr baseColWidth="10" defaultRowHeight="28.5" customHeight="1" x14ac:dyDescent="0.25"/>
  <cols>
    <col min="3" max="3" width="36.7109375" customWidth="1"/>
    <col min="4" max="4" width="13.140625" customWidth="1"/>
    <col min="5" max="5" width="44.7109375" customWidth="1"/>
    <col min="8" max="8" width="21.5703125" customWidth="1"/>
    <col min="9" max="9" width="36.42578125" customWidth="1"/>
  </cols>
  <sheetData>
    <row r="4" spans="3:9" ht="18" customHeight="1" x14ac:dyDescent="0.25">
      <c r="C4" s="553" t="s">
        <v>163</v>
      </c>
      <c r="D4" s="553"/>
      <c r="E4" s="553"/>
    </row>
    <row r="5" spans="3:9" ht="16.5" customHeight="1" x14ac:dyDescent="0.25">
      <c r="C5" s="522" t="s">
        <v>28</v>
      </c>
      <c r="D5" s="522"/>
      <c r="E5" s="522"/>
      <c r="F5" s="49"/>
      <c r="G5" s="49"/>
    </row>
    <row r="6" spans="3:9" ht="18" customHeight="1" x14ac:dyDescent="0.25">
      <c r="C6" s="523" t="s">
        <v>206</v>
      </c>
      <c r="D6" s="523"/>
      <c r="E6" s="523"/>
      <c r="F6" s="21"/>
      <c r="G6" s="21"/>
    </row>
    <row r="7" spans="3:9" ht="2.25" customHeight="1" thickBot="1" x14ac:dyDescent="0.3">
      <c r="C7" s="22"/>
    </row>
    <row r="8" spans="3:9" ht="33" customHeight="1" thickBot="1" x14ac:dyDescent="0.3">
      <c r="C8" s="32" t="s">
        <v>8</v>
      </c>
      <c r="D8" s="33" t="s">
        <v>1</v>
      </c>
      <c r="E8" s="412" t="s">
        <v>142</v>
      </c>
    </row>
    <row r="9" spans="3:9" ht="26.25" customHeight="1" x14ac:dyDescent="0.25">
      <c r="C9" s="557" t="s">
        <v>7</v>
      </c>
      <c r="D9" s="558"/>
      <c r="E9" s="559"/>
      <c r="H9" s="377"/>
      <c r="I9" s="377"/>
    </row>
    <row r="10" spans="3:9" ht="33" customHeight="1" x14ac:dyDescent="0.25">
      <c r="C10" s="476" t="s">
        <v>209</v>
      </c>
      <c r="D10" s="401">
        <v>31</v>
      </c>
      <c r="E10" s="405" t="s">
        <v>308</v>
      </c>
      <c r="H10" s="377"/>
      <c r="I10" s="377"/>
    </row>
    <row r="11" spans="3:9" ht="49.5" customHeight="1" x14ac:dyDescent="0.25">
      <c r="C11" s="476" t="s">
        <v>210</v>
      </c>
      <c r="D11" s="401">
        <v>116</v>
      </c>
      <c r="E11" s="405" t="s">
        <v>311</v>
      </c>
      <c r="H11" s="377"/>
      <c r="I11" s="377"/>
    </row>
    <row r="12" spans="3:9" ht="43.5" customHeight="1" x14ac:dyDescent="0.25">
      <c r="C12" s="476" t="s">
        <v>211</v>
      </c>
      <c r="D12" s="401">
        <v>7</v>
      </c>
      <c r="E12" s="405" t="s">
        <v>312</v>
      </c>
      <c r="H12" s="377"/>
      <c r="I12" s="377"/>
    </row>
    <row r="13" spans="3:9" ht="33" customHeight="1" x14ac:dyDescent="0.25">
      <c r="C13" s="476" t="s">
        <v>212</v>
      </c>
      <c r="D13" s="401">
        <v>10</v>
      </c>
      <c r="E13" s="405" t="s">
        <v>308</v>
      </c>
      <c r="H13" s="377"/>
      <c r="I13" s="377"/>
    </row>
    <row r="14" spans="3:9" ht="59.25" customHeight="1" x14ac:dyDescent="0.25">
      <c r="C14" s="476" t="s">
        <v>213</v>
      </c>
      <c r="D14" s="401">
        <v>15</v>
      </c>
      <c r="E14" s="405" t="s">
        <v>309</v>
      </c>
      <c r="H14" s="377"/>
      <c r="I14" s="377"/>
    </row>
    <row r="15" spans="3:9" ht="33" customHeight="1" x14ac:dyDescent="0.25">
      <c r="C15" s="476" t="s">
        <v>214</v>
      </c>
      <c r="D15" s="401">
        <v>12</v>
      </c>
      <c r="E15" s="405" t="s">
        <v>308</v>
      </c>
      <c r="H15" s="377"/>
      <c r="I15" s="377"/>
    </row>
    <row r="16" spans="3:9" ht="33" customHeight="1" x14ac:dyDescent="0.25">
      <c r="C16" s="476" t="s">
        <v>215</v>
      </c>
      <c r="D16" s="401">
        <v>12</v>
      </c>
      <c r="E16" s="405" t="s">
        <v>308</v>
      </c>
      <c r="H16" s="377"/>
      <c r="I16" s="377"/>
    </row>
    <row r="17" spans="3:9" ht="36" customHeight="1" x14ac:dyDescent="0.25">
      <c r="C17" s="476" t="s">
        <v>216</v>
      </c>
      <c r="D17" s="401">
        <v>11</v>
      </c>
      <c r="E17" s="405" t="s">
        <v>308</v>
      </c>
      <c r="H17" s="552"/>
      <c r="I17" s="552"/>
    </row>
    <row r="18" spans="3:9" ht="45.75" customHeight="1" x14ac:dyDescent="0.25">
      <c r="C18" s="476" t="s">
        <v>217</v>
      </c>
      <c r="D18" s="401">
        <v>50</v>
      </c>
      <c r="E18" s="405" t="s">
        <v>310</v>
      </c>
      <c r="H18" s="552"/>
      <c r="I18" s="552"/>
    </row>
    <row r="19" spans="3:9" ht="22.5" customHeight="1" x14ac:dyDescent="0.25">
      <c r="C19" s="477" t="s">
        <v>105</v>
      </c>
      <c r="D19" s="380">
        <f>SUM(D10:D18)</f>
        <v>264</v>
      </c>
      <c r="E19" s="478"/>
      <c r="H19" s="378"/>
      <c r="I19" s="379"/>
    </row>
    <row r="20" spans="3:9" ht="16.5" customHeight="1" thickBot="1" x14ac:dyDescent="0.3">
      <c r="C20" s="554" t="s">
        <v>2</v>
      </c>
      <c r="D20" s="555"/>
      <c r="E20" s="556"/>
      <c r="H20" s="378"/>
      <c r="I20" s="379"/>
    </row>
    <row r="21" spans="3:9" ht="22.5" customHeight="1" x14ac:dyDescent="0.25">
      <c r="C21" s="402" t="s">
        <v>218</v>
      </c>
      <c r="D21" s="403">
        <v>270</v>
      </c>
      <c r="E21" s="401" t="s">
        <v>219</v>
      </c>
      <c r="H21" s="378"/>
      <c r="I21" s="379"/>
    </row>
    <row r="22" spans="3:9" ht="37.5" customHeight="1" x14ac:dyDescent="0.25">
      <c r="C22" s="402" t="s">
        <v>220</v>
      </c>
      <c r="D22" s="403">
        <v>190</v>
      </c>
      <c r="E22" s="401" t="s">
        <v>221</v>
      </c>
      <c r="H22" s="378"/>
      <c r="I22" s="379"/>
    </row>
    <row r="23" spans="3:9" ht="31.5" customHeight="1" x14ac:dyDescent="0.25">
      <c r="C23" s="404" t="s">
        <v>222</v>
      </c>
      <c r="D23" s="403">
        <v>400</v>
      </c>
      <c r="E23" s="405" t="s">
        <v>223</v>
      </c>
      <c r="H23" s="378"/>
      <c r="I23" s="379"/>
    </row>
    <row r="24" spans="3:9" ht="28.5" customHeight="1" x14ac:dyDescent="0.25">
      <c r="C24" s="404" t="s">
        <v>224</v>
      </c>
      <c r="D24" s="403">
        <v>120</v>
      </c>
      <c r="E24" s="401" t="s">
        <v>225</v>
      </c>
      <c r="H24" s="378"/>
      <c r="I24" s="379"/>
    </row>
    <row r="25" spans="3:9" ht="48" customHeight="1" x14ac:dyDescent="0.25">
      <c r="C25" s="404" t="s">
        <v>226</v>
      </c>
      <c r="D25" s="403">
        <v>436</v>
      </c>
      <c r="E25" s="401" t="s">
        <v>227</v>
      </c>
      <c r="H25" s="378"/>
      <c r="I25" s="379"/>
    </row>
    <row r="26" spans="3:9" ht="51" customHeight="1" x14ac:dyDescent="0.25">
      <c r="C26" s="406" t="s">
        <v>228</v>
      </c>
      <c r="D26" s="401">
        <v>290</v>
      </c>
      <c r="E26" s="401" t="s">
        <v>229</v>
      </c>
      <c r="H26" s="378"/>
      <c r="I26" s="379"/>
    </row>
    <row r="27" spans="3:9" ht="33" customHeight="1" x14ac:dyDescent="0.25">
      <c r="C27" s="404" t="s">
        <v>230</v>
      </c>
      <c r="D27" s="401">
        <v>375</v>
      </c>
      <c r="E27" s="401" t="s">
        <v>231</v>
      </c>
      <c r="H27" s="378"/>
      <c r="I27" s="379"/>
    </row>
    <row r="28" spans="3:9" ht="45.75" customHeight="1" x14ac:dyDescent="0.25">
      <c r="C28" s="404" t="s">
        <v>232</v>
      </c>
      <c r="D28" s="403">
        <v>80</v>
      </c>
      <c r="E28" s="405" t="s">
        <v>233</v>
      </c>
      <c r="H28" s="378"/>
      <c r="I28" s="379"/>
    </row>
    <row r="29" spans="3:9" ht="28.5" customHeight="1" x14ac:dyDescent="0.25">
      <c r="C29" s="404" t="s">
        <v>234</v>
      </c>
      <c r="D29" s="403">
        <v>120</v>
      </c>
      <c r="E29" s="401" t="s">
        <v>235</v>
      </c>
      <c r="H29" s="378"/>
      <c r="I29" s="379"/>
    </row>
    <row r="30" spans="3:9" ht="51.75" customHeight="1" x14ac:dyDescent="0.25">
      <c r="C30" s="404" t="s">
        <v>236</v>
      </c>
      <c r="D30" s="403">
        <v>120</v>
      </c>
      <c r="E30" s="401" t="s">
        <v>237</v>
      </c>
      <c r="H30" s="378"/>
      <c r="I30" s="379"/>
    </row>
    <row r="31" spans="3:9" ht="30.75" customHeight="1" x14ac:dyDescent="0.25">
      <c r="C31" s="404" t="s">
        <v>238</v>
      </c>
      <c r="D31" s="403">
        <v>80</v>
      </c>
      <c r="E31" s="401" t="s">
        <v>239</v>
      </c>
      <c r="H31" s="378"/>
      <c r="I31" s="379"/>
    </row>
    <row r="32" spans="3:9" ht="28.5" customHeight="1" x14ac:dyDescent="0.25">
      <c r="C32" s="404" t="s">
        <v>240</v>
      </c>
      <c r="D32" s="403">
        <v>80</v>
      </c>
      <c r="E32" s="401" t="s">
        <v>241</v>
      </c>
      <c r="H32" s="378"/>
      <c r="I32" s="379"/>
    </row>
    <row r="33" spans="3:9" ht="54" customHeight="1" x14ac:dyDescent="0.25">
      <c r="C33" s="404" t="s">
        <v>242</v>
      </c>
      <c r="D33" s="403">
        <v>80</v>
      </c>
      <c r="E33" s="405" t="s">
        <v>243</v>
      </c>
      <c r="H33" s="378"/>
      <c r="I33" s="379"/>
    </row>
    <row r="34" spans="3:9" ht="28.5" customHeight="1" x14ac:dyDescent="0.25">
      <c r="C34" s="400" t="s">
        <v>244</v>
      </c>
      <c r="D34" s="403">
        <v>80</v>
      </c>
      <c r="E34" s="405" t="s">
        <v>245</v>
      </c>
      <c r="H34" s="378"/>
      <c r="I34" s="379"/>
    </row>
    <row r="35" spans="3:9" ht="28.5" customHeight="1" x14ac:dyDescent="0.25">
      <c r="C35" s="400" t="s">
        <v>246</v>
      </c>
      <c r="D35" s="403">
        <v>120</v>
      </c>
      <c r="E35" s="405" t="s">
        <v>247</v>
      </c>
      <c r="H35" s="378"/>
      <c r="I35" s="379"/>
    </row>
    <row r="36" spans="3:9" ht="28.5" customHeight="1" x14ac:dyDescent="0.25">
      <c r="C36" s="400" t="s">
        <v>248</v>
      </c>
      <c r="D36" s="403">
        <v>90</v>
      </c>
      <c r="E36" s="401" t="s">
        <v>249</v>
      </c>
      <c r="H36" s="378"/>
      <c r="I36" s="379"/>
    </row>
    <row r="37" spans="3:9" ht="34.5" customHeight="1" x14ac:dyDescent="0.25">
      <c r="C37" s="400" t="s">
        <v>250</v>
      </c>
      <c r="D37" s="403">
        <v>440</v>
      </c>
      <c r="E37" s="403" t="s">
        <v>251</v>
      </c>
      <c r="H37" s="378"/>
      <c r="I37" s="379"/>
    </row>
    <row r="38" spans="3:9" ht="28.5" customHeight="1" x14ac:dyDescent="0.25">
      <c r="C38" s="400" t="s">
        <v>252</v>
      </c>
      <c r="D38" s="403">
        <v>100</v>
      </c>
      <c r="E38" s="403" t="s">
        <v>219</v>
      </c>
      <c r="H38" s="378"/>
      <c r="I38" s="379"/>
    </row>
    <row r="39" spans="3:9" ht="49.5" customHeight="1" x14ac:dyDescent="0.25">
      <c r="C39" s="400" t="s">
        <v>253</v>
      </c>
      <c r="D39" s="403">
        <v>120</v>
      </c>
      <c r="E39" s="403" t="s">
        <v>254</v>
      </c>
      <c r="H39" s="378"/>
      <c r="I39" s="379"/>
    </row>
    <row r="40" spans="3:9" ht="32.25" customHeight="1" x14ac:dyDescent="0.25">
      <c r="C40" s="400" t="s">
        <v>255</v>
      </c>
      <c r="D40" s="403">
        <v>80</v>
      </c>
      <c r="E40" s="403" t="s">
        <v>256</v>
      </c>
      <c r="H40" s="378"/>
      <c r="I40" s="379"/>
    </row>
    <row r="41" spans="3:9" ht="33" customHeight="1" thickBot="1" x14ac:dyDescent="0.3">
      <c r="C41" s="400" t="s">
        <v>257</v>
      </c>
      <c r="D41" s="403">
        <v>100</v>
      </c>
      <c r="E41" s="403" t="s">
        <v>258</v>
      </c>
      <c r="H41" s="378"/>
      <c r="I41" s="379"/>
    </row>
    <row r="42" spans="3:9" ht="19.5" customHeight="1" thickBot="1" x14ac:dyDescent="0.3">
      <c r="C42" s="304" t="s">
        <v>106</v>
      </c>
      <c r="D42" s="336">
        <f>SUM(D21:D41)</f>
        <v>3771</v>
      </c>
      <c r="E42" s="305"/>
    </row>
    <row r="43" spans="3:9" ht="18" customHeight="1" thickBot="1" x14ac:dyDescent="0.3">
      <c r="C43" s="554" t="s">
        <v>95</v>
      </c>
      <c r="D43" s="555"/>
      <c r="E43" s="556"/>
    </row>
    <row r="44" spans="3:9" ht="30" customHeight="1" thickBot="1" x14ac:dyDescent="0.3">
      <c r="C44" s="342"/>
      <c r="D44" s="306">
        <v>0</v>
      </c>
      <c r="E44" s="343"/>
    </row>
    <row r="45" spans="3:9" ht="18.75" customHeight="1" thickBot="1" x14ac:dyDescent="0.3">
      <c r="C45" s="339" t="s">
        <v>107</v>
      </c>
      <c r="D45" s="340">
        <f>SUM(D44:D44)</f>
        <v>0</v>
      </c>
      <c r="E45" s="341"/>
    </row>
    <row r="46" spans="3:9" ht="15.75" customHeight="1" x14ac:dyDescent="0.25">
      <c r="C46" s="560" t="s">
        <v>50</v>
      </c>
      <c r="D46" s="561"/>
      <c r="E46" s="562"/>
    </row>
    <row r="47" spans="3:9" ht="29.25" customHeight="1" x14ac:dyDescent="0.25">
      <c r="C47" s="407" t="s">
        <v>259</v>
      </c>
      <c r="D47" s="403">
        <v>300</v>
      </c>
      <c r="E47" s="403" t="s">
        <v>251</v>
      </c>
    </row>
    <row r="48" spans="3:9" ht="32.25" customHeight="1" x14ac:dyDescent="0.25">
      <c r="C48" s="402" t="s">
        <v>260</v>
      </c>
      <c r="D48" s="403">
        <v>100</v>
      </c>
      <c r="E48" s="403" t="s">
        <v>261</v>
      </c>
    </row>
    <row r="49" spans="3:5" ht="30.75" customHeight="1" x14ac:dyDescent="0.25">
      <c r="C49" s="402" t="s">
        <v>262</v>
      </c>
      <c r="D49" s="403">
        <v>400</v>
      </c>
      <c r="E49" s="403" t="s">
        <v>251</v>
      </c>
    </row>
    <row r="50" spans="3:5" ht="39" customHeight="1" x14ac:dyDescent="0.25">
      <c r="C50" s="402" t="s">
        <v>263</v>
      </c>
      <c r="D50" s="403">
        <v>1000</v>
      </c>
      <c r="E50" s="403" t="s">
        <v>251</v>
      </c>
    </row>
    <row r="51" spans="3:5" ht="42.75" customHeight="1" x14ac:dyDescent="0.25">
      <c r="C51" s="402" t="s">
        <v>264</v>
      </c>
      <c r="D51" s="403">
        <v>325</v>
      </c>
      <c r="E51" s="403" t="s">
        <v>265</v>
      </c>
    </row>
    <row r="52" spans="3:5" ht="50.25" customHeight="1" x14ac:dyDescent="0.25">
      <c r="C52" s="402" t="s">
        <v>266</v>
      </c>
      <c r="D52" s="403">
        <v>100</v>
      </c>
      <c r="E52" s="403" t="s">
        <v>267</v>
      </c>
    </row>
    <row r="53" spans="3:5" ht="30.75" customHeight="1" x14ac:dyDescent="0.25">
      <c r="C53" s="402" t="s">
        <v>268</v>
      </c>
      <c r="D53" s="403">
        <v>720</v>
      </c>
      <c r="E53" s="403" t="s">
        <v>269</v>
      </c>
    </row>
    <row r="54" spans="3:5" ht="39.75" customHeight="1" thickBot="1" x14ac:dyDescent="0.3">
      <c r="C54" s="408" t="s">
        <v>270</v>
      </c>
      <c r="D54" s="403">
        <v>1000</v>
      </c>
      <c r="E54" s="403" t="s">
        <v>271</v>
      </c>
    </row>
    <row r="55" spans="3:5" ht="18.75" customHeight="1" thickBot="1" x14ac:dyDescent="0.3">
      <c r="C55" s="339" t="s">
        <v>176</v>
      </c>
      <c r="D55" s="388">
        <f>SUM(D47:D54)</f>
        <v>3945</v>
      </c>
      <c r="E55" s="341"/>
    </row>
    <row r="56" spans="3:5" ht="26.25" customHeight="1" thickBot="1" x14ac:dyDescent="0.3">
      <c r="C56" s="549" t="s">
        <v>40</v>
      </c>
      <c r="D56" s="550"/>
      <c r="E56" s="551"/>
    </row>
    <row r="57" spans="3:5" ht="69.75" customHeight="1" x14ac:dyDescent="0.25">
      <c r="C57" s="411" t="s">
        <v>272</v>
      </c>
      <c r="D57" s="401">
        <v>184</v>
      </c>
      <c r="E57" s="405" t="s">
        <v>273</v>
      </c>
    </row>
    <row r="58" spans="3:5" ht="33" customHeight="1" x14ac:dyDescent="0.25">
      <c r="C58" s="406" t="s">
        <v>274</v>
      </c>
      <c r="D58" s="401">
        <v>36</v>
      </c>
      <c r="E58" s="405" t="s">
        <v>275</v>
      </c>
    </row>
    <row r="59" spans="3:5" ht="36" customHeight="1" x14ac:dyDescent="0.25">
      <c r="C59" s="406" t="s">
        <v>276</v>
      </c>
      <c r="D59" s="401">
        <v>40</v>
      </c>
      <c r="E59" s="405" t="s">
        <v>277</v>
      </c>
    </row>
    <row r="60" spans="3:5" ht="34.5" customHeight="1" thickBot="1" x14ac:dyDescent="0.3">
      <c r="C60" s="406" t="s">
        <v>278</v>
      </c>
      <c r="D60" s="401">
        <v>35</v>
      </c>
      <c r="E60" s="401" t="s">
        <v>279</v>
      </c>
    </row>
    <row r="61" spans="3:5" ht="22.5" customHeight="1" thickBot="1" x14ac:dyDescent="0.3">
      <c r="C61" s="339" t="s">
        <v>108</v>
      </c>
      <c r="D61" s="388">
        <f>SUM(D57:D60)</f>
        <v>295</v>
      </c>
      <c r="E61" s="341"/>
    </row>
    <row r="62" spans="3:5" ht="24.75" customHeight="1" thickBot="1" x14ac:dyDescent="0.3">
      <c r="C62" s="549" t="s">
        <v>96</v>
      </c>
      <c r="D62" s="550"/>
      <c r="E62" s="551"/>
    </row>
    <row r="63" spans="3:5" ht="37.5" customHeight="1" x14ac:dyDescent="0.25">
      <c r="C63" s="410" t="s">
        <v>280</v>
      </c>
      <c r="D63" s="401">
        <v>50</v>
      </c>
      <c r="E63" s="405" t="s">
        <v>275</v>
      </c>
    </row>
    <row r="64" spans="3:5" ht="33" customHeight="1" x14ac:dyDescent="0.25">
      <c r="C64" s="410" t="s">
        <v>281</v>
      </c>
      <c r="D64" s="401">
        <v>50</v>
      </c>
      <c r="E64" s="405" t="s">
        <v>282</v>
      </c>
    </row>
    <row r="65" spans="3:5" ht="64.5" customHeight="1" x14ac:dyDescent="0.25">
      <c r="C65" s="410" t="s">
        <v>283</v>
      </c>
      <c r="D65" s="401">
        <v>49</v>
      </c>
      <c r="E65" s="405" t="s">
        <v>284</v>
      </c>
    </row>
    <row r="66" spans="3:5" ht="34.5" customHeight="1" x14ac:dyDescent="0.25">
      <c r="C66" s="410" t="s">
        <v>285</v>
      </c>
      <c r="D66" s="401">
        <v>50</v>
      </c>
      <c r="E66" s="401" t="s">
        <v>251</v>
      </c>
    </row>
    <row r="67" spans="3:5" ht="23.25" customHeight="1" x14ac:dyDescent="0.25">
      <c r="C67" s="409" t="s">
        <v>286</v>
      </c>
      <c r="D67" s="401">
        <v>32</v>
      </c>
      <c r="E67" s="401" t="s">
        <v>287</v>
      </c>
    </row>
    <row r="68" spans="3:5" ht="30.75" customHeight="1" thickBot="1" x14ac:dyDescent="0.3">
      <c r="C68" s="410" t="s">
        <v>288</v>
      </c>
      <c r="D68" s="401">
        <v>33</v>
      </c>
      <c r="E68" s="405" t="s">
        <v>261</v>
      </c>
    </row>
    <row r="69" spans="3:5" ht="20.25" customHeight="1" thickBot="1" x14ac:dyDescent="0.3">
      <c r="C69" s="339" t="s">
        <v>289</v>
      </c>
      <c r="D69" s="388">
        <f>SUM(D63:D68)</f>
        <v>264</v>
      </c>
      <c r="E69" s="341"/>
    </row>
    <row r="70" spans="3:5" ht="20.25" customHeight="1" thickBot="1" x14ac:dyDescent="0.3">
      <c r="C70" s="549" t="s">
        <v>290</v>
      </c>
      <c r="D70" s="550"/>
      <c r="E70" s="551"/>
    </row>
    <row r="71" spans="3:5" ht="69" customHeight="1" thickBot="1" x14ac:dyDescent="0.3">
      <c r="C71" s="406" t="s">
        <v>292</v>
      </c>
      <c r="D71" s="401">
        <v>43</v>
      </c>
      <c r="E71" s="405" t="s">
        <v>293</v>
      </c>
    </row>
    <row r="72" spans="3:5" ht="24" customHeight="1" thickBot="1" x14ac:dyDescent="0.3">
      <c r="C72" s="339" t="s">
        <v>291</v>
      </c>
      <c r="D72" s="388">
        <f>SUM(D71:D71)</f>
        <v>43</v>
      </c>
      <c r="E72" s="341"/>
    </row>
    <row r="73" spans="3:5" ht="29.25" customHeight="1" thickBot="1" x14ac:dyDescent="0.3">
      <c r="C73" s="337" t="s">
        <v>109</v>
      </c>
      <c r="D73" s="387">
        <f>+D19+D42+D45+D55+D61+D69+D72</f>
        <v>8582</v>
      </c>
      <c r="E73" s="338"/>
    </row>
    <row r="74" spans="3:5" ht="28.5" customHeight="1" x14ac:dyDescent="0.25">
      <c r="C74" s="4"/>
    </row>
    <row r="76" spans="3:5" ht="28.5" customHeight="1" x14ac:dyDescent="0.25">
      <c r="C76" s="382"/>
      <c r="D76" s="383"/>
      <c r="E76" s="383"/>
    </row>
    <row r="77" spans="3:5" ht="18" customHeight="1" x14ac:dyDescent="0.25">
      <c r="C77" s="384"/>
      <c r="D77" s="383"/>
      <c r="E77" s="383"/>
    </row>
    <row r="78" spans="3:5" ht="28.5" customHeight="1" x14ac:dyDescent="0.25">
      <c r="C78" s="385"/>
      <c r="D78" s="383"/>
      <c r="E78" s="383"/>
    </row>
    <row r="79" spans="3:5" ht="28.5" customHeight="1" x14ac:dyDescent="0.25">
      <c r="C79" s="385"/>
      <c r="D79" s="383"/>
      <c r="E79" s="383"/>
    </row>
    <row r="80" spans="3:5" ht="28.5" customHeight="1" x14ac:dyDescent="0.25">
      <c r="C80" s="384"/>
      <c r="D80" s="383"/>
      <c r="E80" s="386"/>
    </row>
    <row r="81" spans="3:5" ht="28.5" customHeight="1" x14ac:dyDescent="0.25">
      <c r="C81" s="384"/>
      <c r="D81" s="383"/>
      <c r="E81" s="386"/>
    </row>
  </sheetData>
  <mergeCells count="11">
    <mergeCell ref="C70:E70"/>
    <mergeCell ref="C62:E62"/>
    <mergeCell ref="H17:I18"/>
    <mergeCell ref="C4:E4"/>
    <mergeCell ref="C5:E5"/>
    <mergeCell ref="C6:E6"/>
    <mergeCell ref="C43:E43"/>
    <mergeCell ref="C56:E56"/>
    <mergeCell ref="C9:E9"/>
    <mergeCell ref="C20:E20"/>
    <mergeCell ref="C46:E46"/>
  </mergeCells>
  <pageMargins left="0.70866141732283472" right="0.70866141732283472" top="0.74803149606299213" bottom="0.74803149606299213" header="0.31496062992125984" footer="0.31496062992125984"/>
  <pageSetup scale="8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M49"/>
  <sheetViews>
    <sheetView topLeftCell="A26" zoomScale="80" zoomScaleNormal="80" workbookViewId="0"/>
  </sheetViews>
  <sheetFormatPr baseColWidth="10" defaultRowHeight="15" x14ac:dyDescent="0.25"/>
  <cols>
    <col min="3" max="3" width="47.42578125" bestFit="1" customWidth="1"/>
    <col min="13" max="13" width="14.140625" bestFit="1" customWidth="1"/>
  </cols>
  <sheetData>
    <row r="6" spans="3:13" x14ac:dyDescent="0.25">
      <c r="C6" s="553" t="s">
        <v>153</v>
      </c>
      <c r="D6" s="553"/>
      <c r="E6" s="553"/>
      <c r="F6" s="553"/>
      <c r="G6" s="553"/>
      <c r="H6" s="553"/>
      <c r="I6" s="168"/>
      <c r="J6" s="168"/>
      <c r="K6" s="168"/>
      <c r="L6" s="168"/>
      <c r="M6" s="168"/>
    </row>
    <row r="7" spans="3:13" x14ac:dyDescent="0.25">
      <c r="C7" s="553" t="s">
        <v>164</v>
      </c>
      <c r="D7" s="553"/>
      <c r="E7" s="553"/>
      <c r="F7" s="553"/>
      <c r="G7" s="553"/>
      <c r="H7" s="553"/>
      <c r="I7" s="168"/>
      <c r="J7" s="168"/>
      <c r="K7" s="168"/>
      <c r="L7" s="168"/>
      <c r="M7" s="168"/>
    </row>
    <row r="8" spans="3:13" ht="18.75" x14ac:dyDescent="0.25">
      <c r="C8" s="522" t="s">
        <v>28</v>
      </c>
      <c r="D8" s="522"/>
      <c r="E8" s="522"/>
      <c r="F8" s="522"/>
      <c r="G8" s="522"/>
      <c r="H8" s="522"/>
      <c r="I8" s="49"/>
      <c r="J8" s="49"/>
      <c r="K8" s="49"/>
      <c r="L8" s="49"/>
      <c r="M8" s="49"/>
    </row>
    <row r="9" spans="3:13" ht="16.5" thickBot="1" x14ac:dyDescent="0.3">
      <c r="C9" s="563" t="s">
        <v>154</v>
      </c>
      <c r="D9" s="563"/>
      <c r="E9" s="563"/>
      <c r="F9" s="563"/>
      <c r="G9" s="563"/>
      <c r="H9" s="563"/>
      <c r="I9" s="169"/>
      <c r="J9" s="169"/>
      <c r="K9" s="169"/>
      <c r="L9" s="169"/>
      <c r="M9" s="169"/>
    </row>
    <row r="10" spans="3:13" ht="16.5" customHeight="1" thickBot="1" x14ac:dyDescent="0.3">
      <c r="C10" s="567" t="s">
        <v>51</v>
      </c>
      <c r="D10" s="569" t="s">
        <v>155</v>
      </c>
      <c r="E10" s="570"/>
      <c r="F10" s="570"/>
      <c r="G10" s="570"/>
      <c r="H10" s="571" t="s">
        <v>34</v>
      </c>
      <c r="I10" s="145"/>
      <c r="J10" s="145"/>
      <c r="K10" s="145"/>
      <c r="L10" s="145"/>
      <c r="M10" s="566"/>
    </row>
    <row r="11" spans="3:13" ht="21.75" customHeight="1" thickBot="1" x14ac:dyDescent="0.3">
      <c r="C11" s="568"/>
      <c r="D11" s="50" t="s">
        <v>35</v>
      </c>
      <c r="E11" s="50" t="s">
        <v>36</v>
      </c>
      <c r="F11" s="118" t="s">
        <v>37</v>
      </c>
      <c r="G11" s="185" t="s">
        <v>38</v>
      </c>
      <c r="H11" s="572"/>
      <c r="I11" s="146"/>
      <c r="J11" s="146"/>
      <c r="K11" s="146"/>
      <c r="L11" s="94"/>
      <c r="M11" s="566"/>
    </row>
    <row r="12" spans="3:13" ht="12" customHeight="1" thickBot="1" x14ac:dyDescent="0.3">
      <c r="C12" s="59" t="s">
        <v>17</v>
      </c>
      <c r="D12" s="71"/>
      <c r="E12" s="72"/>
      <c r="F12" s="119"/>
      <c r="G12" s="186"/>
      <c r="H12" s="148"/>
      <c r="I12" s="94"/>
      <c r="J12" s="94"/>
      <c r="K12" s="94"/>
      <c r="L12" s="94"/>
      <c r="M12" s="94"/>
    </row>
    <row r="13" spans="3:13" ht="16.5" thickBot="1" x14ac:dyDescent="0.3">
      <c r="C13" s="60" t="s">
        <v>7</v>
      </c>
      <c r="D13" s="197">
        <v>149</v>
      </c>
      <c r="E13" s="197">
        <v>57</v>
      </c>
      <c r="F13" s="189">
        <v>264</v>
      </c>
      <c r="G13" s="190"/>
      <c r="H13" s="200">
        <f>SUM(A13:G13)</f>
        <v>470</v>
      </c>
      <c r="I13" s="144"/>
      <c r="J13" s="144"/>
      <c r="K13" s="144"/>
      <c r="L13" s="95"/>
      <c r="M13" s="47"/>
    </row>
    <row r="14" spans="3:13" ht="12" customHeight="1" thickBot="1" x14ac:dyDescent="0.3">
      <c r="C14" s="57" t="s">
        <v>18</v>
      </c>
      <c r="D14" s="73"/>
      <c r="E14" s="74"/>
      <c r="F14" s="121"/>
      <c r="G14" s="187"/>
      <c r="H14" s="149"/>
      <c r="I14" s="96"/>
      <c r="J14" s="96"/>
      <c r="K14" s="96"/>
      <c r="L14" s="96"/>
      <c r="M14" s="96"/>
    </row>
    <row r="15" spans="3:13" ht="16.5" thickBot="1" x14ac:dyDescent="0.3">
      <c r="C15" s="60" t="s">
        <v>2</v>
      </c>
      <c r="D15" s="188">
        <v>2544</v>
      </c>
      <c r="E15" s="188">
        <v>5049</v>
      </c>
      <c r="F15" s="189">
        <v>3771</v>
      </c>
      <c r="G15" s="190"/>
      <c r="H15" s="191">
        <f>SUM(D15:G15)</f>
        <v>11364</v>
      </c>
      <c r="I15" s="144"/>
      <c r="J15" s="144"/>
      <c r="K15" s="144"/>
      <c r="L15" s="96"/>
      <c r="M15" s="47"/>
    </row>
    <row r="16" spans="3:13" ht="16.5" thickBot="1" x14ac:dyDescent="0.3">
      <c r="C16" s="60" t="s">
        <v>3</v>
      </c>
      <c r="D16" s="188">
        <v>11737</v>
      </c>
      <c r="E16" s="188">
        <v>6278</v>
      </c>
      <c r="F16" s="189">
        <v>3945</v>
      </c>
      <c r="G16" s="190"/>
      <c r="H16" s="191">
        <f>SUM(D16:G16)</f>
        <v>21960</v>
      </c>
      <c r="I16" s="144"/>
      <c r="J16" s="144"/>
      <c r="K16" s="144"/>
      <c r="L16" s="96"/>
      <c r="M16" s="47"/>
    </row>
    <row r="17" spans="1:13" ht="16.5" thickBot="1" x14ac:dyDescent="0.3">
      <c r="C17" s="60" t="s">
        <v>173</v>
      </c>
      <c r="D17" s="188">
        <v>50</v>
      </c>
      <c r="E17" s="188">
        <v>0</v>
      </c>
      <c r="F17" s="189">
        <v>0</v>
      </c>
      <c r="G17" s="190"/>
      <c r="H17" s="191">
        <f>SUM(D17:G17)</f>
        <v>50</v>
      </c>
      <c r="I17" s="144"/>
      <c r="J17" s="144"/>
      <c r="K17" s="144"/>
      <c r="L17" s="96"/>
      <c r="M17" s="47"/>
    </row>
    <row r="18" spans="1:13" ht="12.75" customHeight="1" thickBot="1" x14ac:dyDescent="0.3">
      <c r="C18" s="57" t="s">
        <v>20</v>
      </c>
      <c r="D18" s="192"/>
      <c r="E18" s="193"/>
      <c r="F18" s="194"/>
      <c r="G18" s="195"/>
      <c r="H18" s="196"/>
      <c r="I18" s="96"/>
      <c r="J18" s="96"/>
      <c r="K18" s="96"/>
      <c r="L18" s="96"/>
      <c r="M18" s="96"/>
    </row>
    <row r="19" spans="1:13" ht="16.5" thickBot="1" x14ac:dyDescent="0.3">
      <c r="C19" s="60" t="s">
        <v>40</v>
      </c>
      <c r="D19" s="188">
        <v>108</v>
      </c>
      <c r="E19" s="188">
        <v>97</v>
      </c>
      <c r="F19" s="189">
        <v>295</v>
      </c>
      <c r="G19" s="190"/>
      <c r="H19" s="191">
        <f>SUM(D19:G19)</f>
        <v>500</v>
      </c>
      <c r="I19" s="144"/>
      <c r="J19" s="271"/>
      <c r="K19" s="144"/>
      <c r="L19" s="96"/>
      <c r="M19" s="47"/>
    </row>
    <row r="20" spans="1:13" ht="16.5" thickBot="1" x14ac:dyDescent="0.3">
      <c r="C20" s="60" t="s">
        <v>14</v>
      </c>
      <c r="D20" s="188">
        <v>416</v>
      </c>
      <c r="E20" s="188">
        <v>213</v>
      </c>
      <c r="F20" s="189">
        <v>264</v>
      </c>
      <c r="G20" s="190"/>
      <c r="H20" s="191">
        <f>SUM(D20:G20)</f>
        <v>893</v>
      </c>
      <c r="I20" s="144"/>
      <c r="J20" s="271"/>
      <c r="K20" s="144"/>
      <c r="L20" s="96"/>
      <c r="M20" s="47"/>
    </row>
    <row r="21" spans="1:13" ht="16.5" thickBot="1" x14ac:dyDescent="0.3">
      <c r="C21" s="60" t="s">
        <v>15</v>
      </c>
      <c r="D21" s="197">
        <v>0</v>
      </c>
      <c r="E21" s="188">
        <v>0</v>
      </c>
      <c r="F21" s="189">
        <v>43</v>
      </c>
      <c r="G21" s="198"/>
      <c r="H21" s="199">
        <f>SUM(D21:G21)</f>
        <v>43</v>
      </c>
      <c r="I21" s="144"/>
      <c r="J21" s="271"/>
      <c r="K21" s="144"/>
      <c r="L21" s="96"/>
      <c r="M21" s="47"/>
    </row>
    <row r="22" spans="1:13" ht="16.5" thickBot="1" x14ac:dyDescent="0.3">
      <c r="C22" s="52" t="s">
        <v>56</v>
      </c>
      <c r="D22" s="51">
        <f>SUM(D13:D21)</f>
        <v>15004</v>
      </c>
      <c r="E22" s="98">
        <f>SUM(E13:E21)</f>
        <v>11694</v>
      </c>
      <c r="F22" s="120">
        <f t="shared" ref="F22:G22" si="0">SUM(F13:F21)</f>
        <v>8582</v>
      </c>
      <c r="G22" s="120">
        <f t="shared" si="0"/>
        <v>0</v>
      </c>
      <c r="H22" s="150">
        <f>SUM(H13:H21)</f>
        <v>35280</v>
      </c>
      <c r="I22" s="147"/>
      <c r="J22" s="147"/>
      <c r="K22" s="147"/>
      <c r="L22" s="97"/>
      <c r="M22" s="97"/>
    </row>
    <row r="23" spans="1:13" x14ac:dyDescent="0.25">
      <c r="C23" s="9" t="s">
        <v>110</v>
      </c>
    </row>
    <row r="24" spans="1:13" x14ac:dyDescent="0.25">
      <c r="C24" s="4"/>
    </row>
    <row r="25" spans="1:13" x14ac:dyDescent="0.25">
      <c r="C25" s="76"/>
      <c r="D25" s="90"/>
      <c r="H25" s="90"/>
    </row>
    <row r="28" spans="1:13" ht="15.75" thickBot="1" x14ac:dyDescent="0.3"/>
    <row r="29" spans="1:13" ht="19.5" customHeight="1" thickBot="1" x14ac:dyDescent="0.3">
      <c r="A29" t="s">
        <v>127</v>
      </c>
      <c r="C29" s="564" t="s">
        <v>51</v>
      </c>
      <c r="D29" s="573" t="s">
        <v>155</v>
      </c>
      <c r="E29" s="574"/>
      <c r="F29" s="574"/>
      <c r="G29" s="575"/>
      <c r="H29" s="576" t="s">
        <v>112</v>
      </c>
      <c r="I29" s="574"/>
      <c r="J29" s="574"/>
      <c r="K29" s="577"/>
      <c r="L29" s="93"/>
      <c r="M29" s="566"/>
    </row>
    <row r="30" spans="1:13" ht="32.25" thickBot="1" x14ac:dyDescent="0.3">
      <c r="C30" s="565"/>
      <c r="D30" s="156" t="s">
        <v>35</v>
      </c>
      <c r="E30" s="157" t="s">
        <v>36</v>
      </c>
      <c r="F30" s="158" t="s">
        <v>37</v>
      </c>
      <c r="G30" s="178" t="s">
        <v>38</v>
      </c>
      <c r="H30" s="176" t="s">
        <v>35</v>
      </c>
      <c r="I30" s="177" t="s">
        <v>36</v>
      </c>
      <c r="J30" s="158" t="s">
        <v>37</v>
      </c>
      <c r="K30" s="178" t="s">
        <v>38</v>
      </c>
      <c r="L30" s="94"/>
      <c r="M30" s="566"/>
    </row>
    <row r="31" spans="1:13" ht="16.5" thickBot="1" x14ac:dyDescent="0.3">
      <c r="C31" s="151" t="s">
        <v>88</v>
      </c>
      <c r="D31" s="421">
        <f>+D13</f>
        <v>149</v>
      </c>
      <c r="E31" s="422">
        <f>+E13</f>
        <v>57</v>
      </c>
      <c r="F31" s="422">
        <f>+F13</f>
        <v>264</v>
      </c>
      <c r="G31" s="422">
        <f>+G13</f>
        <v>0</v>
      </c>
      <c r="H31" s="423">
        <f>+D31/D38</f>
        <v>9.930685150626499E-3</v>
      </c>
      <c r="I31" s="423">
        <f>+E31/E38</f>
        <v>4.8742945100051305E-3</v>
      </c>
      <c r="J31" s="423">
        <f>+F31/F38</f>
        <v>3.076206012584479E-2</v>
      </c>
      <c r="K31" s="424" t="e">
        <f>+G31/G38</f>
        <v>#DIV/0!</v>
      </c>
      <c r="L31" s="95"/>
      <c r="M31" s="47"/>
    </row>
    <row r="32" spans="1:13" ht="16.5" thickBot="1" x14ac:dyDescent="0.3">
      <c r="C32" s="151" t="s">
        <v>89</v>
      </c>
      <c r="D32" s="425">
        <f t="shared" ref="D32:E34" si="1">+D15</f>
        <v>2544</v>
      </c>
      <c r="E32" s="420">
        <f t="shared" si="1"/>
        <v>5049</v>
      </c>
      <c r="F32" s="420">
        <f t="shared" ref="F32" si="2">+F15</f>
        <v>3771</v>
      </c>
      <c r="G32" s="420">
        <f t="shared" ref="G32" si="3">+G15</f>
        <v>0</v>
      </c>
      <c r="H32" s="419">
        <f>+D32/D38</f>
        <v>0.16955478539056251</v>
      </c>
      <c r="I32" s="419">
        <f>+E32/E38</f>
        <v>0.43175987685992817</v>
      </c>
      <c r="J32" s="419">
        <f>+F32/F38</f>
        <v>0.43940806338848754</v>
      </c>
      <c r="K32" s="426" t="e">
        <f>+G32/G38</f>
        <v>#DIV/0!</v>
      </c>
      <c r="L32" s="96"/>
      <c r="M32" s="47"/>
    </row>
    <row r="33" spans="1:13" ht="32.25" thickBot="1" x14ac:dyDescent="0.3">
      <c r="C33" s="152" t="s">
        <v>90</v>
      </c>
      <c r="D33" s="425">
        <f t="shared" si="1"/>
        <v>11737</v>
      </c>
      <c r="E33" s="420">
        <f t="shared" si="1"/>
        <v>6278</v>
      </c>
      <c r="F33" s="420">
        <f t="shared" ref="F33" si="4">+F16</f>
        <v>3945</v>
      </c>
      <c r="G33" s="420">
        <f t="shared" ref="G33" si="5">+G16</f>
        <v>0</v>
      </c>
      <c r="H33" s="419">
        <f>+D33/D38</f>
        <v>0.782258064516129</v>
      </c>
      <c r="I33" s="419">
        <f>+E33/E38</f>
        <v>0.53685650761074055</v>
      </c>
      <c r="J33" s="419">
        <f>+F33/F38</f>
        <v>0.45968305756233979</v>
      </c>
      <c r="K33" s="426" t="e">
        <f>+G33/G38</f>
        <v>#DIV/0!</v>
      </c>
      <c r="L33" s="96"/>
      <c r="M33" s="47"/>
    </row>
    <row r="34" spans="1:13" ht="16.5" thickBot="1" x14ac:dyDescent="0.3">
      <c r="C34" s="151" t="s">
        <v>175</v>
      </c>
      <c r="D34" s="425">
        <f t="shared" si="1"/>
        <v>50</v>
      </c>
      <c r="E34" s="420">
        <f t="shared" si="1"/>
        <v>0</v>
      </c>
      <c r="F34" s="420">
        <f t="shared" ref="F34" si="6">+F17</f>
        <v>0</v>
      </c>
      <c r="G34" s="420">
        <f t="shared" ref="G34" si="7">+G17</f>
        <v>0</v>
      </c>
      <c r="H34" s="419">
        <f>+D34/D38</f>
        <v>3.3324446814182885E-3</v>
      </c>
      <c r="I34" s="419">
        <f>+E34/E38</f>
        <v>0</v>
      </c>
      <c r="J34" s="419">
        <f>+F34/F38</f>
        <v>0</v>
      </c>
      <c r="K34" s="426" t="e">
        <f>+G34/G38</f>
        <v>#DIV/0!</v>
      </c>
      <c r="L34" s="96"/>
      <c r="M34" s="47"/>
    </row>
    <row r="35" spans="1:13" ht="16.5" thickBot="1" x14ac:dyDescent="0.3">
      <c r="C35" s="151" t="s">
        <v>91</v>
      </c>
      <c r="D35" s="425">
        <f t="shared" ref="D35:E37" si="8">+D19</f>
        <v>108</v>
      </c>
      <c r="E35" s="420">
        <f t="shared" si="8"/>
        <v>97</v>
      </c>
      <c r="F35" s="420">
        <f t="shared" ref="F35" si="9">+F19</f>
        <v>295</v>
      </c>
      <c r="G35" s="420">
        <f t="shared" ref="G35" si="10">+G19</f>
        <v>0</v>
      </c>
      <c r="H35" s="419">
        <f>+D35/D38</f>
        <v>7.1980805118635029E-3</v>
      </c>
      <c r="I35" s="419">
        <f>+E35/E38</f>
        <v>8.2948520608859249E-3</v>
      </c>
      <c r="J35" s="419">
        <f>+F35/F38</f>
        <v>3.4374271731531111E-2</v>
      </c>
      <c r="K35" s="426" t="e">
        <f>+G35/G38</f>
        <v>#DIV/0!</v>
      </c>
      <c r="L35" s="96"/>
      <c r="M35" s="47"/>
    </row>
    <row r="36" spans="1:13" ht="16.5" thickBot="1" x14ac:dyDescent="0.3">
      <c r="C36" s="151" t="s">
        <v>92</v>
      </c>
      <c r="D36" s="425">
        <f t="shared" si="8"/>
        <v>416</v>
      </c>
      <c r="E36" s="420">
        <f t="shared" si="8"/>
        <v>213</v>
      </c>
      <c r="F36" s="420">
        <f t="shared" ref="F36" si="11">+F20</f>
        <v>264</v>
      </c>
      <c r="G36" s="420">
        <f t="shared" ref="G36" si="12">+G20</f>
        <v>0</v>
      </c>
      <c r="H36" s="419">
        <f>+D36/D38</f>
        <v>2.7725939749400162E-2</v>
      </c>
      <c r="I36" s="419">
        <f>+E36/E38</f>
        <v>1.8214468958440224E-2</v>
      </c>
      <c r="J36" s="419">
        <f>+F36/F38</f>
        <v>3.076206012584479E-2</v>
      </c>
      <c r="K36" s="426" t="e">
        <f>+G36/G38</f>
        <v>#DIV/0!</v>
      </c>
      <c r="L36" s="96"/>
      <c r="M36" s="47"/>
    </row>
    <row r="37" spans="1:13" ht="16.5" thickBot="1" x14ac:dyDescent="0.3">
      <c r="C37" s="151" t="s">
        <v>93</v>
      </c>
      <c r="D37" s="427">
        <f t="shared" si="8"/>
        <v>0</v>
      </c>
      <c r="E37" s="428">
        <f t="shared" si="8"/>
        <v>0</v>
      </c>
      <c r="F37" s="428">
        <f t="shared" ref="F37" si="13">+F21</f>
        <v>43</v>
      </c>
      <c r="G37" s="428">
        <f t="shared" ref="G37" si="14">+G21</f>
        <v>0</v>
      </c>
      <c r="H37" s="429">
        <f>+D37/D38</f>
        <v>0</v>
      </c>
      <c r="I37" s="429">
        <f>+E37/E38</f>
        <v>0</v>
      </c>
      <c r="J37" s="429">
        <f>+F37/F38</f>
        <v>5.0104870659519922E-3</v>
      </c>
      <c r="K37" s="430" t="e">
        <f>+G37/G38</f>
        <v>#DIV/0!</v>
      </c>
      <c r="L37" s="96"/>
      <c r="M37" s="47"/>
    </row>
    <row r="38" spans="1:13" ht="16.5" thickBot="1" x14ac:dyDescent="0.3">
      <c r="C38" s="155" t="s">
        <v>56</v>
      </c>
      <c r="D38" s="413">
        <f>SUM(D31:D37)</f>
        <v>15004</v>
      </c>
      <c r="E38" s="414">
        <f>SUM(E31:E37)</f>
        <v>11694</v>
      </c>
      <c r="F38" s="415">
        <f>SUM(F31:F37)</f>
        <v>8582</v>
      </c>
      <c r="G38" s="416">
        <f>SUM(G31:G37)</f>
        <v>0</v>
      </c>
      <c r="H38" s="417">
        <f>SUM(H31:H37)</f>
        <v>1</v>
      </c>
      <c r="I38" s="417">
        <f t="shared" ref="I38:J38" si="15">SUM(I31:I37)</f>
        <v>1</v>
      </c>
      <c r="J38" s="417">
        <f t="shared" si="15"/>
        <v>1</v>
      </c>
      <c r="K38" s="418" t="e">
        <f t="shared" ref="K38" si="16">SUM(K31:K37)</f>
        <v>#DIV/0!</v>
      </c>
      <c r="L38" s="97"/>
      <c r="M38" s="97"/>
    </row>
    <row r="40" spans="1:13" ht="18.75" x14ac:dyDescent="0.3">
      <c r="D40" s="99">
        <f>SUM(D38:G38)</f>
        <v>35280</v>
      </c>
    </row>
    <row r="41" spans="1:13" ht="15.75" thickBot="1" x14ac:dyDescent="0.3"/>
    <row r="42" spans="1:13" ht="15.75" thickBot="1" x14ac:dyDescent="0.3">
      <c r="D42" s="100">
        <f>+D38/D40</f>
        <v>0.42528344671201812</v>
      </c>
      <c r="E42" s="101">
        <f>+E38/D40</f>
        <v>0.3314625850340136</v>
      </c>
      <c r="F42" s="153">
        <f>+F38/D40</f>
        <v>0.24325396825396825</v>
      </c>
      <c r="G42" s="154">
        <f>+G38/D40</f>
        <v>0</v>
      </c>
    </row>
    <row r="47" spans="1:13" ht="15.75" thickBot="1" x14ac:dyDescent="0.3"/>
    <row r="48" spans="1:13" ht="31.5" x14ac:dyDescent="0.25">
      <c r="A48" t="s">
        <v>126</v>
      </c>
      <c r="C48" s="180" t="s">
        <v>34</v>
      </c>
      <c r="D48" s="182" t="s">
        <v>35</v>
      </c>
      <c r="E48" s="159" t="s">
        <v>36</v>
      </c>
      <c r="F48" s="183" t="s">
        <v>37</v>
      </c>
      <c r="G48" s="160" t="s">
        <v>38</v>
      </c>
    </row>
    <row r="49" spans="3:7" ht="16.5" thickBot="1" x14ac:dyDescent="0.3">
      <c r="C49" s="181" t="s">
        <v>111</v>
      </c>
      <c r="D49" s="184">
        <f>+D38</f>
        <v>15004</v>
      </c>
      <c r="E49" s="161">
        <f>+E38</f>
        <v>11694</v>
      </c>
      <c r="F49" s="161">
        <f>+F38</f>
        <v>8582</v>
      </c>
      <c r="G49" s="179">
        <f>+G38</f>
        <v>0</v>
      </c>
    </row>
  </sheetData>
  <mergeCells count="12">
    <mergeCell ref="M29:M30"/>
    <mergeCell ref="C10:C11"/>
    <mergeCell ref="M10:M11"/>
    <mergeCell ref="D10:G10"/>
    <mergeCell ref="H10:H11"/>
    <mergeCell ref="D29:G29"/>
    <mergeCell ref="H29:K29"/>
    <mergeCell ref="C6:H6"/>
    <mergeCell ref="C7:H7"/>
    <mergeCell ref="C8:H8"/>
    <mergeCell ref="C9:H9"/>
    <mergeCell ref="C29:C30"/>
  </mergeCells>
  <printOptions horizontalCentered="1" verticalCentered="1"/>
  <pageMargins left="0.70866141732283472" right="0.70866141732283472" top="0" bottom="0" header="0.31496062992125984" footer="0.31496062992125984"/>
  <pageSetup scale="8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6:Q62"/>
  <sheetViews>
    <sheetView topLeftCell="A23" workbookViewId="0">
      <selection activeCell="J20" sqref="J20:K22"/>
    </sheetView>
  </sheetViews>
  <sheetFormatPr baseColWidth="10" defaultRowHeight="15" x14ac:dyDescent="0.25"/>
  <cols>
    <col min="3" max="3" width="39.5703125" customWidth="1"/>
    <col min="4" max="4" width="15" customWidth="1"/>
    <col min="7" max="7" width="12.5703125" bestFit="1" customWidth="1"/>
    <col min="15" max="15" width="9.85546875" customWidth="1"/>
    <col min="16" max="16" width="38.85546875" customWidth="1"/>
    <col min="17" max="17" width="24" customWidth="1"/>
  </cols>
  <sheetData>
    <row r="6" spans="3:17" x14ac:dyDescent="0.25">
      <c r="C6" s="553" t="s">
        <v>326</v>
      </c>
      <c r="D6" s="553"/>
      <c r="E6" s="553"/>
      <c r="F6" s="553"/>
      <c r="G6" s="553"/>
      <c r="H6" s="553"/>
      <c r="I6" s="553"/>
      <c r="J6" s="553"/>
      <c r="K6" s="553"/>
    </row>
    <row r="7" spans="3:17" x14ac:dyDescent="0.25">
      <c r="C7" s="553" t="s">
        <v>164</v>
      </c>
      <c r="D7" s="553"/>
      <c r="E7" s="553"/>
      <c r="F7" s="553"/>
      <c r="G7" s="553"/>
      <c r="H7" s="553"/>
      <c r="I7" s="553"/>
      <c r="J7" s="553"/>
      <c r="K7" s="553"/>
    </row>
    <row r="8" spans="3:17" ht="18.75" x14ac:dyDescent="0.25">
      <c r="C8" s="522" t="s">
        <v>28</v>
      </c>
      <c r="D8" s="522"/>
      <c r="E8" s="522"/>
      <c r="F8" s="522"/>
      <c r="G8" s="522"/>
      <c r="H8" s="522"/>
      <c r="I8" s="522"/>
      <c r="J8" s="522"/>
      <c r="K8" s="522"/>
    </row>
    <row r="9" spans="3:17" ht="15.75" x14ac:dyDescent="0.25">
      <c r="C9" s="602" t="s">
        <v>165</v>
      </c>
      <c r="D9" s="602"/>
      <c r="E9" s="602"/>
      <c r="F9" s="602"/>
      <c r="G9" s="602"/>
      <c r="H9" s="602"/>
      <c r="I9" s="602"/>
      <c r="J9" s="602"/>
      <c r="K9" s="602"/>
    </row>
    <row r="10" spans="3:17" ht="6.75" customHeight="1" thickBot="1" x14ac:dyDescent="0.3">
      <c r="C10" s="6"/>
    </row>
    <row r="11" spans="3:17" ht="16.5" customHeight="1" thickBot="1" x14ac:dyDescent="0.3">
      <c r="C11" s="593" t="s">
        <v>51</v>
      </c>
      <c r="D11" s="593" t="s">
        <v>53</v>
      </c>
      <c r="E11" s="597" t="s">
        <v>54</v>
      </c>
      <c r="F11" s="598"/>
      <c r="G11" s="598"/>
      <c r="H11" s="598"/>
      <c r="I11" s="599"/>
      <c r="J11" s="595" t="s">
        <v>34</v>
      </c>
      <c r="K11" s="600" t="s">
        <v>55</v>
      </c>
      <c r="P11" s="578" t="s">
        <v>51</v>
      </c>
      <c r="Q11" s="580" t="s">
        <v>55</v>
      </c>
    </row>
    <row r="12" spans="3:17" ht="32.25" thickBot="1" x14ac:dyDescent="0.3">
      <c r="C12" s="594"/>
      <c r="D12" s="594"/>
      <c r="E12" s="53" t="s">
        <v>41</v>
      </c>
      <c r="F12" s="207" t="s">
        <v>128</v>
      </c>
      <c r="G12" s="56" t="s">
        <v>327</v>
      </c>
      <c r="H12" s="56">
        <v>2023</v>
      </c>
      <c r="I12" s="56">
        <v>2024</v>
      </c>
      <c r="J12" s="596"/>
      <c r="K12" s="601"/>
      <c r="P12" s="579"/>
      <c r="Q12" s="581"/>
    </row>
    <row r="13" spans="3:17" ht="11.25" customHeight="1" thickBot="1" x14ac:dyDescent="0.3">
      <c r="C13" s="59" t="s">
        <v>17</v>
      </c>
      <c r="D13" s="61"/>
      <c r="E13" s="62"/>
      <c r="F13" s="208"/>
      <c r="G13" s="62"/>
      <c r="H13" s="62"/>
      <c r="I13" s="62"/>
      <c r="J13" s="63"/>
      <c r="K13" s="63"/>
      <c r="P13" s="137" t="s">
        <v>17</v>
      </c>
      <c r="Q13" s="138"/>
    </row>
    <row r="14" spans="3:17" ht="16.5" thickBot="1" x14ac:dyDescent="0.3">
      <c r="C14" s="60" t="s">
        <v>7</v>
      </c>
      <c r="D14" s="65">
        <v>3700</v>
      </c>
      <c r="E14" s="197">
        <v>208</v>
      </c>
      <c r="F14" s="204">
        <v>441</v>
      </c>
      <c r="G14" s="204">
        <f>+'Anexo 3'!H13</f>
        <v>470</v>
      </c>
      <c r="H14" s="66" t="s">
        <v>39</v>
      </c>
      <c r="I14" s="67" t="s">
        <v>39</v>
      </c>
      <c r="J14" s="65">
        <f>SUM(E14:I14)</f>
        <v>1119</v>
      </c>
      <c r="K14" s="104">
        <f>+(J14/D14)</f>
        <v>0.30243243243243245</v>
      </c>
      <c r="P14" s="127" t="s">
        <v>7</v>
      </c>
      <c r="Q14" s="209">
        <f>+K14</f>
        <v>0.30243243243243245</v>
      </c>
    </row>
    <row r="15" spans="3:17" ht="10.5" customHeight="1" thickBot="1" x14ac:dyDescent="0.3">
      <c r="C15" s="58" t="s">
        <v>18</v>
      </c>
      <c r="D15" s="68"/>
      <c r="E15" s="201"/>
      <c r="F15" s="206"/>
      <c r="G15" s="206"/>
      <c r="H15" s="69"/>
      <c r="I15" s="69"/>
      <c r="J15" s="70"/>
      <c r="K15" s="70"/>
      <c r="M15" s="162" t="s">
        <v>101</v>
      </c>
      <c r="P15" s="135" t="s">
        <v>18</v>
      </c>
      <c r="Q15" s="136"/>
    </row>
    <row r="16" spans="3:17" ht="16.5" thickBot="1" x14ac:dyDescent="0.3">
      <c r="C16" s="60" t="s">
        <v>2</v>
      </c>
      <c r="D16" s="585">
        <v>204416</v>
      </c>
      <c r="E16" s="202"/>
      <c r="F16" s="204">
        <f>35167+532</f>
        <v>35699</v>
      </c>
      <c r="G16" s="204">
        <f>+'Anexo 3'!H15+'Anexo 3'!D17</f>
        <v>11414</v>
      </c>
      <c r="H16" s="66" t="s">
        <v>39</v>
      </c>
      <c r="I16" s="67" t="s">
        <v>39</v>
      </c>
      <c r="J16" s="585">
        <f>SUM(E16:G17)</f>
        <v>112495</v>
      </c>
      <c r="K16" s="590">
        <f>+J16/D16</f>
        <v>0.55032384940513468</v>
      </c>
      <c r="M16" s="90">
        <f>SUM(G16:G17)</f>
        <v>33374</v>
      </c>
      <c r="P16" s="127" t="s">
        <v>2</v>
      </c>
      <c r="Q16" s="140">
        <f>+K16</f>
        <v>0.55032384940513468</v>
      </c>
    </row>
    <row r="17" spans="3:17" ht="16.5" thickBot="1" x14ac:dyDescent="0.3">
      <c r="C17" s="60" t="s">
        <v>3</v>
      </c>
      <c r="D17" s="586"/>
      <c r="E17" s="188">
        <v>8000</v>
      </c>
      <c r="F17" s="204">
        <v>35422</v>
      </c>
      <c r="G17" s="204">
        <f>+'Anexo 3'!H16</f>
        <v>21960</v>
      </c>
      <c r="H17" s="66" t="s">
        <v>39</v>
      </c>
      <c r="I17" s="67" t="s">
        <v>39</v>
      </c>
      <c r="J17" s="586"/>
      <c r="K17" s="591"/>
      <c r="M17" s="105"/>
      <c r="P17" s="127" t="s">
        <v>3</v>
      </c>
      <c r="Q17" s="140">
        <f>+K17</f>
        <v>0</v>
      </c>
    </row>
    <row r="18" spans="3:17" ht="16.5" thickBot="1" x14ac:dyDescent="0.3">
      <c r="C18" s="60" t="s">
        <v>173</v>
      </c>
      <c r="D18" s="65">
        <v>16800</v>
      </c>
      <c r="E18" s="188" t="s">
        <v>39</v>
      </c>
      <c r="F18" s="204" t="s">
        <v>329</v>
      </c>
      <c r="G18" s="204" t="s">
        <v>329</v>
      </c>
      <c r="H18" s="66" t="s">
        <v>39</v>
      </c>
      <c r="I18" s="67" t="s">
        <v>39</v>
      </c>
      <c r="J18" s="65">
        <f t="shared" ref="J18" si="0">SUM(E18:I18)</f>
        <v>0</v>
      </c>
      <c r="K18" s="104">
        <f>+J18/D18</f>
        <v>0</v>
      </c>
      <c r="P18" s="127" t="s">
        <v>173</v>
      </c>
      <c r="Q18" s="140">
        <f>+K18</f>
        <v>0</v>
      </c>
    </row>
    <row r="19" spans="3:17" ht="12" customHeight="1" thickBot="1" x14ac:dyDescent="0.3">
      <c r="C19" s="58" t="s">
        <v>20</v>
      </c>
      <c r="D19" s="68"/>
      <c r="E19" s="201"/>
      <c r="F19" s="206"/>
      <c r="G19" s="206"/>
      <c r="H19" s="69"/>
      <c r="I19" s="69"/>
      <c r="J19" s="70"/>
      <c r="K19" s="70"/>
      <c r="M19" s="163" t="s">
        <v>100</v>
      </c>
      <c r="P19" s="135" t="s">
        <v>20</v>
      </c>
      <c r="Q19" s="136"/>
    </row>
    <row r="20" spans="3:17" ht="16.5" thickBot="1" x14ac:dyDescent="0.3">
      <c r="C20" s="60" t="s">
        <v>40</v>
      </c>
      <c r="D20" s="585">
        <v>8606</v>
      </c>
      <c r="E20" s="188">
        <v>440</v>
      </c>
      <c r="F20" s="204">
        <v>821</v>
      </c>
      <c r="G20" s="204">
        <f>+'Anexo 3'!H19</f>
        <v>500</v>
      </c>
      <c r="H20" s="66" t="s">
        <v>39</v>
      </c>
      <c r="I20" s="67" t="s">
        <v>39</v>
      </c>
      <c r="J20" s="585">
        <f>SUM(E20:G22)</f>
        <v>4239</v>
      </c>
      <c r="K20" s="590">
        <f>+J20/D20</f>
        <v>0.49256332791075996</v>
      </c>
      <c r="M20" s="133">
        <f>SUM(G20:G21)</f>
        <v>1393</v>
      </c>
      <c r="P20" s="127" t="s">
        <v>40</v>
      </c>
      <c r="Q20" s="140">
        <f>+K20</f>
        <v>0.49256332791075996</v>
      </c>
    </row>
    <row r="21" spans="3:17" ht="16.5" thickBot="1" x14ac:dyDescent="0.3">
      <c r="C21" s="60" t="s">
        <v>14</v>
      </c>
      <c r="D21" s="587"/>
      <c r="E21" s="188" t="s">
        <v>39</v>
      </c>
      <c r="F21" s="204">
        <f>1517-10</f>
        <v>1507</v>
      </c>
      <c r="G21" s="204">
        <f>+'Anexo 3'!H20</f>
        <v>893</v>
      </c>
      <c r="H21" s="66" t="s">
        <v>39</v>
      </c>
      <c r="I21" s="67" t="s">
        <v>39</v>
      </c>
      <c r="J21" s="587"/>
      <c r="K21" s="592"/>
      <c r="P21" s="127" t="s">
        <v>14</v>
      </c>
      <c r="Q21" s="140">
        <f>+K21</f>
        <v>0</v>
      </c>
    </row>
    <row r="22" spans="3:17" ht="16.5" thickBot="1" x14ac:dyDescent="0.3">
      <c r="C22" s="60" t="s">
        <v>15</v>
      </c>
      <c r="D22" s="586"/>
      <c r="E22" s="188" t="s">
        <v>39</v>
      </c>
      <c r="F22" s="204">
        <v>35</v>
      </c>
      <c r="G22" s="204">
        <f>+'Anexo 3'!H21</f>
        <v>43</v>
      </c>
      <c r="H22" s="66" t="s">
        <v>39</v>
      </c>
      <c r="I22" s="67" t="s">
        <v>39</v>
      </c>
      <c r="J22" s="586"/>
      <c r="K22" s="591"/>
      <c r="P22" s="130" t="s">
        <v>15</v>
      </c>
      <c r="Q22" s="139">
        <f>+K22</f>
        <v>0</v>
      </c>
    </row>
    <row r="23" spans="3:17" ht="16.5" thickBot="1" x14ac:dyDescent="0.3">
      <c r="C23" s="52" t="s">
        <v>34</v>
      </c>
      <c r="D23" s="54">
        <f>SUM(D14:D22)</f>
        <v>233522</v>
      </c>
      <c r="E23" s="203">
        <v>8648</v>
      </c>
      <c r="F23" s="205">
        <f>SUM(F14:F22)</f>
        <v>73925</v>
      </c>
      <c r="G23" s="205">
        <f>SUM(G14:G22)</f>
        <v>35280</v>
      </c>
      <c r="H23" s="55" t="s">
        <v>52</v>
      </c>
      <c r="I23" s="55" t="s">
        <v>52</v>
      </c>
      <c r="J23" s="54">
        <f>SUM(J14:J22)</f>
        <v>117853</v>
      </c>
      <c r="K23" s="64">
        <f>+J23/D23</f>
        <v>0.50467621894296899</v>
      </c>
      <c r="Q23" s="141"/>
    </row>
    <row r="24" spans="3:17" ht="12" customHeight="1" x14ac:dyDescent="0.25">
      <c r="C24" s="9" t="s">
        <v>110</v>
      </c>
      <c r="J24" s="103"/>
    </row>
    <row r="25" spans="3:17" ht="9.75" customHeight="1" x14ac:dyDescent="0.25">
      <c r="C25" s="399" t="s">
        <v>183</v>
      </c>
    </row>
    <row r="26" spans="3:17" x14ac:dyDescent="0.25">
      <c r="C26" s="11"/>
    </row>
    <row r="27" spans="3:17" ht="15.75" thickBot="1" x14ac:dyDescent="0.3">
      <c r="C27" s="11"/>
    </row>
    <row r="28" spans="3:17" ht="15" customHeight="1" x14ac:dyDescent="0.25">
      <c r="C28" s="578" t="s">
        <v>51</v>
      </c>
      <c r="D28" s="582" t="s">
        <v>55</v>
      </c>
      <c r="E28" s="588" t="s">
        <v>156</v>
      </c>
    </row>
    <row r="29" spans="3:17" ht="15" customHeight="1" x14ac:dyDescent="0.25">
      <c r="C29" s="584"/>
      <c r="D29" s="583"/>
      <c r="E29" s="589"/>
    </row>
    <row r="30" spans="3:17" ht="15.75" x14ac:dyDescent="0.25">
      <c r="C30" s="127" t="s">
        <v>98</v>
      </c>
      <c r="D30" s="75" t="e">
        <f>+D37/E30</f>
        <v>#DIV/0!</v>
      </c>
      <c r="E30" s="376">
        <v>0</v>
      </c>
    </row>
    <row r="31" spans="3:17" x14ac:dyDescent="0.25">
      <c r="C31" s="128" t="s">
        <v>20</v>
      </c>
      <c r="D31" s="75">
        <f>+D36/E31</f>
        <v>0.79946879150066397</v>
      </c>
      <c r="E31" s="131">
        <v>753</v>
      </c>
    </row>
    <row r="32" spans="3:17" ht="31.5" x14ac:dyDescent="0.25">
      <c r="C32" s="281" t="s">
        <v>99</v>
      </c>
      <c r="D32" s="394">
        <f>+D35/E32</f>
        <v>0.85638179800221981</v>
      </c>
      <c r="E32" s="131">
        <v>9010</v>
      </c>
    </row>
    <row r="33" spans="3:11" ht="16.5" thickBot="1" x14ac:dyDescent="0.3">
      <c r="C33" s="130" t="s">
        <v>173</v>
      </c>
      <c r="D33" s="129">
        <f>+D38/E33</f>
        <v>0</v>
      </c>
      <c r="E33" s="132">
        <v>1800</v>
      </c>
    </row>
    <row r="34" spans="3:11" ht="15.75" x14ac:dyDescent="0.25">
      <c r="C34" s="282"/>
      <c r="D34" s="283"/>
      <c r="E34" s="283"/>
    </row>
    <row r="35" spans="3:11" ht="15.75" x14ac:dyDescent="0.25">
      <c r="C35" s="282" t="s">
        <v>102</v>
      </c>
      <c r="D35" s="131">
        <v>7716</v>
      </c>
      <c r="E35" s="283"/>
    </row>
    <row r="36" spans="3:11" ht="15.75" x14ac:dyDescent="0.25">
      <c r="C36" s="282" t="s">
        <v>103</v>
      </c>
      <c r="D36" s="131">
        <v>602</v>
      </c>
      <c r="E36" s="284"/>
    </row>
    <row r="37" spans="3:11" ht="15.75" x14ac:dyDescent="0.25">
      <c r="C37" s="282" t="s">
        <v>104</v>
      </c>
      <c r="D37" s="131">
        <v>264</v>
      </c>
    </row>
    <row r="38" spans="3:11" ht="15.75" x14ac:dyDescent="0.25">
      <c r="C38" s="282" t="s">
        <v>173</v>
      </c>
      <c r="D38" s="131">
        <v>0</v>
      </c>
    </row>
    <row r="39" spans="3:11" ht="25.5" customHeight="1" x14ac:dyDescent="0.25">
      <c r="D39" s="285">
        <f>SUM(D35:D38)</f>
        <v>8582</v>
      </c>
      <c r="G39" s="603" t="s">
        <v>171</v>
      </c>
      <c r="H39" s="603"/>
      <c r="I39" s="603"/>
      <c r="J39" s="603"/>
      <c r="K39" s="603"/>
    </row>
    <row r="41" spans="3:11" ht="15.75" thickBot="1" x14ac:dyDescent="0.3"/>
    <row r="42" spans="3:11" x14ac:dyDescent="0.25">
      <c r="C42" s="578" t="s">
        <v>51</v>
      </c>
      <c r="D42" s="582" t="s">
        <v>55</v>
      </c>
      <c r="E42" s="588" t="s">
        <v>156</v>
      </c>
    </row>
    <row r="43" spans="3:11" x14ac:dyDescent="0.25">
      <c r="C43" s="584"/>
      <c r="D43" s="583"/>
      <c r="E43" s="589"/>
    </row>
    <row r="44" spans="3:11" ht="15.75" x14ac:dyDescent="0.25">
      <c r="C44" s="127" t="s">
        <v>98</v>
      </c>
      <c r="D44" s="75">
        <f>+D37/E44</f>
        <v>0.37714285714285717</v>
      </c>
      <c r="E44" s="131">
        <v>700</v>
      </c>
    </row>
    <row r="45" spans="3:11" x14ac:dyDescent="0.25">
      <c r="C45" s="128" t="s">
        <v>20</v>
      </c>
      <c r="D45" s="75">
        <f>+D36/E45</f>
        <v>0.30777096114519426</v>
      </c>
      <c r="E45" s="131">
        <v>1956</v>
      </c>
    </row>
    <row r="46" spans="3:11" ht="31.5" x14ac:dyDescent="0.25">
      <c r="C46" s="281" t="s">
        <v>99</v>
      </c>
      <c r="D46" s="75">
        <f>+D35/E46</f>
        <v>0.10469470827679783</v>
      </c>
      <c r="E46" s="131">
        <v>73700</v>
      </c>
    </row>
    <row r="47" spans="3:11" ht="16.5" thickBot="1" x14ac:dyDescent="0.3">
      <c r="C47" s="130" t="s">
        <v>173</v>
      </c>
      <c r="D47" s="129">
        <f>+D38/E47</f>
        <v>0</v>
      </c>
      <c r="E47" s="132">
        <v>600</v>
      </c>
    </row>
    <row r="50" spans="3:8" x14ac:dyDescent="0.25">
      <c r="C50" s="610" t="s">
        <v>30</v>
      </c>
      <c r="D50" s="583" t="s">
        <v>207</v>
      </c>
      <c r="E50" s="583" t="s">
        <v>157</v>
      </c>
      <c r="F50" s="583" t="s">
        <v>170</v>
      </c>
    </row>
    <row r="51" spans="3:8" ht="33" customHeight="1" x14ac:dyDescent="0.25">
      <c r="C51" s="583"/>
      <c r="D51" s="583"/>
      <c r="E51" s="583"/>
      <c r="F51" s="583"/>
    </row>
    <row r="52" spans="3:8" ht="15.75" x14ac:dyDescent="0.25">
      <c r="C52" s="286" t="s">
        <v>17</v>
      </c>
      <c r="D52" s="287"/>
      <c r="E52" s="288"/>
      <c r="F52" s="289"/>
    </row>
    <row r="53" spans="3:8" ht="15.75" x14ac:dyDescent="0.25">
      <c r="C53" s="290" t="s">
        <v>7</v>
      </c>
      <c r="D53" s="291">
        <v>264</v>
      </c>
      <c r="E53" s="292">
        <v>0</v>
      </c>
      <c r="F53" s="293">
        <v>0</v>
      </c>
    </row>
    <row r="54" spans="3:8" ht="15.75" x14ac:dyDescent="0.25">
      <c r="C54" s="294" t="s">
        <v>18</v>
      </c>
      <c r="D54" s="295"/>
      <c r="E54" s="288"/>
      <c r="F54" s="296"/>
    </row>
    <row r="55" spans="3:8" ht="15.75" x14ac:dyDescent="0.25">
      <c r="C55" s="290" t="s">
        <v>2</v>
      </c>
      <c r="D55" s="291">
        <v>3771</v>
      </c>
      <c r="E55" s="611">
        <v>9010</v>
      </c>
      <c r="F55" s="613">
        <f>+(D55+D56)/E55</f>
        <v>0.85638179800221981</v>
      </c>
      <c r="H55" s="90"/>
    </row>
    <row r="56" spans="3:8" ht="15.75" x14ac:dyDescent="0.25">
      <c r="C56" s="290" t="s">
        <v>3</v>
      </c>
      <c r="D56" s="291">
        <v>3945</v>
      </c>
      <c r="E56" s="612"/>
      <c r="F56" s="614"/>
    </row>
    <row r="57" spans="3:8" ht="15.75" x14ac:dyDescent="0.25">
      <c r="C57" s="290" t="s">
        <v>173</v>
      </c>
      <c r="D57" s="291">
        <v>0</v>
      </c>
      <c r="E57" s="272">
        <v>1800</v>
      </c>
      <c r="F57" s="293">
        <v>0</v>
      </c>
    </row>
    <row r="58" spans="3:8" ht="15.75" x14ac:dyDescent="0.25">
      <c r="C58" s="294" t="s">
        <v>20</v>
      </c>
      <c r="D58" s="295"/>
      <c r="E58" s="288"/>
      <c r="F58" s="296"/>
    </row>
    <row r="59" spans="3:8" ht="15.75" x14ac:dyDescent="0.25">
      <c r="C59" s="290" t="s">
        <v>40</v>
      </c>
      <c r="D59" s="291">
        <v>295</v>
      </c>
      <c r="E59" s="604">
        <v>753</v>
      </c>
      <c r="F59" s="607">
        <f>+(D59+D60+D61)/E59</f>
        <v>0.79946879150066397</v>
      </c>
    </row>
    <row r="60" spans="3:8" ht="15.75" x14ac:dyDescent="0.25">
      <c r="C60" s="290" t="s">
        <v>14</v>
      </c>
      <c r="D60" s="291">
        <v>264</v>
      </c>
      <c r="E60" s="605"/>
      <c r="F60" s="608"/>
    </row>
    <row r="61" spans="3:8" ht="15.75" x14ac:dyDescent="0.25">
      <c r="C61" s="290" t="s">
        <v>15</v>
      </c>
      <c r="D61" s="291">
        <v>43</v>
      </c>
      <c r="E61" s="606"/>
      <c r="F61" s="609"/>
    </row>
    <row r="62" spans="3:8" ht="15.75" x14ac:dyDescent="0.25">
      <c r="C62" s="395" t="s">
        <v>4</v>
      </c>
      <c r="D62" s="393">
        <f>SUM(D53:D61)</f>
        <v>8582</v>
      </c>
      <c r="E62" s="397">
        <f>SUM(E53:E61)</f>
        <v>11563</v>
      </c>
      <c r="F62" s="396">
        <f>+(D62-D53)/E62</f>
        <v>0.7193634869843466</v>
      </c>
    </row>
  </sheetData>
  <mergeCells count="32">
    <mergeCell ref="G39:K39"/>
    <mergeCell ref="F50:F51"/>
    <mergeCell ref="E59:E61"/>
    <mergeCell ref="F59:F61"/>
    <mergeCell ref="C42:C43"/>
    <mergeCell ref="D42:D43"/>
    <mergeCell ref="E42:E43"/>
    <mergeCell ref="C50:C51"/>
    <mergeCell ref="D50:D51"/>
    <mergeCell ref="E50:E51"/>
    <mergeCell ref="E55:E56"/>
    <mergeCell ref="F55:F56"/>
    <mergeCell ref="C6:K6"/>
    <mergeCell ref="D11:D12"/>
    <mergeCell ref="J11:J12"/>
    <mergeCell ref="C11:C12"/>
    <mergeCell ref="E11:I11"/>
    <mergeCell ref="K11:K12"/>
    <mergeCell ref="C9:K9"/>
    <mergeCell ref="C8:K8"/>
    <mergeCell ref="P11:P12"/>
    <mergeCell ref="Q11:Q12"/>
    <mergeCell ref="D28:D29"/>
    <mergeCell ref="C28:C29"/>
    <mergeCell ref="C7:K7"/>
    <mergeCell ref="D16:D17"/>
    <mergeCell ref="D20:D22"/>
    <mergeCell ref="E28:E29"/>
    <mergeCell ref="J16:J17"/>
    <mergeCell ref="K16:K17"/>
    <mergeCell ref="J20:J22"/>
    <mergeCell ref="K20:K22"/>
  </mergeCells>
  <printOptions horizontalCentered="1" verticalCentered="1"/>
  <pageMargins left="0" right="0" top="0.74803149606299213" bottom="0.74803149606299213" header="0.31496062992125984" footer="0.31496062992125984"/>
  <pageSetup orientation="landscape" r:id="rId1"/>
  <ignoredErrors>
    <ignoredError sqref="D32 D46" formula="1"/>
    <ignoredError sqref="D30" evalError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5:K24"/>
  <sheetViews>
    <sheetView tabSelected="1" workbookViewId="0">
      <selection activeCell="H16" sqref="H16"/>
    </sheetView>
  </sheetViews>
  <sheetFormatPr baseColWidth="10" defaultRowHeight="15" x14ac:dyDescent="0.25"/>
  <cols>
    <col min="3" max="3" width="39.140625" bestFit="1" customWidth="1"/>
    <col min="4" max="4" width="14" customWidth="1"/>
    <col min="6" max="6" width="14.140625" customWidth="1"/>
  </cols>
  <sheetData>
    <row r="5" spans="3:11" x14ac:dyDescent="0.25">
      <c r="C5" s="615" t="s">
        <v>28</v>
      </c>
      <c r="D5" s="615"/>
      <c r="E5" s="615"/>
      <c r="F5" s="615"/>
    </row>
    <row r="6" spans="3:11" x14ac:dyDescent="0.25">
      <c r="C6" s="616" t="s">
        <v>166</v>
      </c>
      <c r="D6" s="616"/>
      <c r="E6" s="616"/>
      <c r="F6" s="616"/>
    </row>
    <row r="7" spans="3:11" x14ac:dyDescent="0.25">
      <c r="C7" s="620" t="s">
        <v>208</v>
      </c>
      <c r="D7" s="620"/>
      <c r="E7" s="620"/>
      <c r="F7" s="620"/>
      <c r="K7" s="481"/>
    </row>
    <row r="8" spans="3:11" ht="15" customHeight="1" x14ac:dyDescent="0.25">
      <c r="C8" s="610" t="s">
        <v>30</v>
      </c>
      <c r="D8" s="583" t="s">
        <v>207</v>
      </c>
      <c r="E8" s="583" t="s">
        <v>114</v>
      </c>
      <c r="F8" s="583" t="s">
        <v>158</v>
      </c>
      <c r="K8" s="482"/>
    </row>
    <row r="9" spans="3:11" ht="33.75" customHeight="1" x14ac:dyDescent="0.25">
      <c r="C9" s="583"/>
      <c r="D9" s="583"/>
      <c r="E9" s="583"/>
      <c r="F9" s="583"/>
      <c r="K9" s="482"/>
    </row>
    <row r="10" spans="3:11" ht="15.75" x14ac:dyDescent="0.25">
      <c r="C10" s="286" t="s">
        <v>17</v>
      </c>
      <c r="D10" s="287"/>
      <c r="E10" s="287"/>
      <c r="F10" s="287"/>
      <c r="K10" s="482"/>
    </row>
    <row r="11" spans="3:11" ht="15.75" x14ac:dyDescent="0.25">
      <c r="C11" s="290" t="s">
        <v>7</v>
      </c>
      <c r="D11" s="291">
        <v>264</v>
      </c>
      <c r="E11" s="291">
        <v>0</v>
      </c>
      <c r="F11" s="291">
        <v>264</v>
      </c>
      <c r="K11" s="482"/>
    </row>
    <row r="12" spans="3:11" ht="15.75" x14ac:dyDescent="0.25">
      <c r="C12" s="294" t="s">
        <v>18</v>
      </c>
      <c r="D12" s="295"/>
      <c r="E12" s="295"/>
      <c r="F12" s="295"/>
      <c r="K12" s="482"/>
    </row>
    <row r="13" spans="3:11" ht="15.75" x14ac:dyDescent="0.25">
      <c r="C13" s="290" t="s">
        <v>2</v>
      </c>
      <c r="D13" s="291">
        <v>3771</v>
      </c>
      <c r="E13" s="617">
        <v>9010</v>
      </c>
      <c r="F13" s="335">
        <v>3771</v>
      </c>
      <c r="K13" s="482"/>
    </row>
    <row r="14" spans="3:11" ht="15.75" x14ac:dyDescent="0.25">
      <c r="C14" s="290" t="s">
        <v>3</v>
      </c>
      <c r="D14" s="291">
        <v>3945</v>
      </c>
      <c r="E14" s="619"/>
      <c r="F14" s="334">
        <v>3945</v>
      </c>
      <c r="G14" s="103"/>
      <c r="K14" s="482"/>
    </row>
    <row r="15" spans="3:11" ht="15.75" x14ac:dyDescent="0.25">
      <c r="C15" s="290" t="s">
        <v>173</v>
      </c>
      <c r="D15" s="291">
        <v>0</v>
      </c>
      <c r="E15" s="291">
        <v>1800</v>
      </c>
      <c r="F15" s="291">
        <v>0</v>
      </c>
      <c r="K15" s="482"/>
    </row>
    <row r="16" spans="3:11" ht="15.75" x14ac:dyDescent="0.25">
      <c r="C16" s="294" t="s">
        <v>20</v>
      </c>
      <c r="D16" s="295"/>
      <c r="E16" s="295"/>
      <c r="F16" s="295"/>
      <c r="K16" s="482"/>
    </row>
    <row r="17" spans="3:11" ht="15.75" x14ac:dyDescent="0.25">
      <c r="C17" s="290" t="s">
        <v>40</v>
      </c>
      <c r="D17" s="291">
        <v>295</v>
      </c>
      <c r="E17" s="617">
        <v>753</v>
      </c>
      <c r="F17" s="617">
        <v>602</v>
      </c>
      <c r="K17" s="482"/>
    </row>
    <row r="18" spans="3:11" ht="15.75" x14ac:dyDescent="0.25">
      <c r="C18" s="290" t="s">
        <v>14</v>
      </c>
      <c r="D18" s="291">
        <v>264</v>
      </c>
      <c r="E18" s="618"/>
      <c r="F18" s="618"/>
      <c r="K18" s="482"/>
    </row>
    <row r="19" spans="3:11" ht="15.75" x14ac:dyDescent="0.25">
      <c r="C19" s="290" t="s">
        <v>15</v>
      </c>
      <c r="D19" s="291">
        <v>43</v>
      </c>
      <c r="E19" s="619"/>
      <c r="F19" s="619"/>
      <c r="K19" s="482"/>
    </row>
    <row r="20" spans="3:11" x14ac:dyDescent="0.25">
      <c r="C20" s="390" t="s">
        <v>179</v>
      </c>
      <c r="D20" s="391"/>
      <c r="E20" s="392"/>
      <c r="F20" s="393">
        <f>SUM(F11:F19)</f>
        <v>8582</v>
      </c>
      <c r="K20" s="482"/>
    </row>
    <row r="21" spans="3:11" x14ac:dyDescent="0.25">
      <c r="K21" s="482"/>
    </row>
    <row r="22" spans="3:11" x14ac:dyDescent="0.25">
      <c r="K22" s="482"/>
    </row>
    <row r="23" spans="3:11" x14ac:dyDescent="0.25">
      <c r="K23" s="483"/>
    </row>
    <row r="24" spans="3:11" x14ac:dyDescent="0.25">
      <c r="K24" s="483"/>
    </row>
  </sheetData>
  <mergeCells count="10">
    <mergeCell ref="C5:F5"/>
    <mergeCell ref="C6:F6"/>
    <mergeCell ref="E17:E19"/>
    <mergeCell ref="F17:F19"/>
    <mergeCell ref="C8:C9"/>
    <mergeCell ref="D8:D9"/>
    <mergeCell ref="E8:E9"/>
    <mergeCell ref="F8:F9"/>
    <mergeCell ref="E13:E14"/>
    <mergeCell ref="C7:F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27</vt:i4>
      </vt:variant>
    </vt:vector>
  </HeadingPairs>
  <TitlesOfParts>
    <vt:vector size="34" baseType="lpstr">
      <vt:lpstr>3er Trimestre 2022</vt:lpstr>
      <vt:lpstr>apertura</vt:lpstr>
      <vt:lpstr>Anexo 1</vt:lpstr>
      <vt:lpstr>Anexo 2</vt:lpstr>
      <vt:lpstr>Anexo 3</vt:lpstr>
      <vt:lpstr>Anexo 4</vt:lpstr>
      <vt:lpstr>Beneficiados</vt:lpstr>
      <vt:lpstr>'3er Trimestre 2022'!_Toc68362146</vt:lpstr>
      <vt:lpstr>'3er Trimestre 2022'!_Toc68362147</vt:lpstr>
      <vt:lpstr>'3er Trimestre 2022'!_Toc68362149</vt:lpstr>
      <vt:lpstr>'3er Trimestre 2022'!_Toc68362151</vt:lpstr>
      <vt:lpstr>'3er Trimestre 2022'!_Toc68362153</vt:lpstr>
      <vt:lpstr>'3er Trimestre 2022'!_Toc68362154</vt:lpstr>
      <vt:lpstr>'3er Trimestre 2022'!_Toc68362155</vt:lpstr>
      <vt:lpstr>'3er Trimestre 2022'!_Toc68362157</vt:lpstr>
      <vt:lpstr>'3er Trimestre 2022'!_Toc68362158</vt:lpstr>
      <vt:lpstr>'3er Trimestre 2022'!_Toc68362159</vt:lpstr>
      <vt:lpstr>'3er Trimestre 2022'!_Toc68362160</vt:lpstr>
      <vt:lpstr>'3er Trimestre 2022'!_Toc68362162</vt:lpstr>
      <vt:lpstr>'3er Trimestre 2022'!_Toc68362163</vt:lpstr>
      <vt:lpstr>'3er Trimestre 2022'!_Toc68362165</vt:lpstr>
      <vt:lpstr>'3er Trimestre 2022'!_Toc68362166</vt:lpstr>
      <vt:lpstr>'Anexo 1'!_Toc68362168</vt:lpstr>
      <vt:lpstr>'Anexo 2'!_Toc68362169</vt:lpstr>
      <vt:lpstr>'Anexo 3'!_Toc68362170</vt:lpstr>
      <vt:lpstr>'Anexo 4'!_Toc68362171</vt:lpstr>
      <vt:lpstr>'3er Trimestre 2022'!_Toc76995548</vt:lpstr>
      <vt:lpstr>'3er Trimestre 2022'!_Toc76995549</vt:lpstr>
      <vt:lpstr>'3er Trimestre 2022'!Área_de_impresión</vt:lpstr>
      <vt:lpstr>'Anexo 1'!Área_de_impresión</vt:lpstr>
      <vt:lpstr>'Anexo 3'!Área_de_impresión</vt:lpstr>
      <vt:lpstr>'Anexo 4'!Área_de_impresión</vt:lpstr>
      <vt:lpstr>apertura!Área_de_impresión</vt:lpstr>
      <vt:lpstr>Beneficiados!Área_de_impresión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Debora Stepan</dc:creator>
  <cp:lastModifiedBy>Erick Guillermo Peña</cp:lastModifiedBy>
  <cp:lastPrinted>2022-11-17T13:10:26Z</cp:lastPrinted>
  <dcterms:created xsi:type="dcterms:W3CDTF">2021-09-14T18:05:37Z</dcterms:created>
  <dcterms:modified xsi:type="dcterms:W3CDTF">2022-11-18T12:42:55Z</dcterms:modified>
</cp:coreProperties>
</file>