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uillermo\Google Drive\Documento 2024\Estadistica\Enero-marzo 2024\"/>
    </mc:Choice>
  </mc:AlternateContent>
  <bookViews>
    <workbookView xWindow="0" yWindow="0" windowWidth="15360" windowHeight="7155" activeTab="4"/>
  </bookViews>
  <sheets>
    <sheet name="4to trimestre" sheetId="8" r:id="rId1"/>
    <sheet name="aperturas y cierres" sheetId="7" r:id="rId2"/>
    <sheet name="Anexo 1" sheetId="2" r:id="rId3"/>
    <sheet name="Anexo 2" sheetId="9" r:id="rId4"/>
    <sheet name="Anexo 3" sheetId="4" r:id="rId5"/>
    <sheet name="Anexo 4" sheetId="5" r:id="rId6"/>
  </sheets>
  <externalReferences>
    <externalReference r:id="rId7"/>
  </externalReferences>
  <definedNames>
    <definedName name="_Toc68362146" localSheetId="0">'4to trimestre'!$B$12</definedName>
    <definedName name="_Toc68362147" localSheetId="0">'4to trimestre'!$B$13</definedName>
    <definedName name="_Toc68362149" localSheetId="0">'4to trimestre'!$B$33</definedName>
    <definedName name="_Toc68362150" localSheetId="0">'4to trimestre'!#REF!</definedName>
    <definedName name="_Toc68362151" localSheetId="0">'4to trimestre'!$B$45</definedName>
    <definedName name="_Toc68362153" localSheetId="0">'4to trimestre'!$B$57</definedName>
    <definedName name="_Toc68362154" localSheetId="0">'4to trimestre'!$B$59</definedName>
    <definedName name="_Toc68362155" localSheetId="0">'4to trimestre'!$B$76</definedName>
    <definedName name="_Toc68362157" localSheetId="0">'4to trimestre'!$B$83</definedName>
    <definedName name="_Toc68362158" localSheetId="0">'4to trimestre'!$B$84</definedName>
    <definedName name="_Toc68362159" localSheetId="0">'4to trimestre'!#REF!</definedName>
    <definedName name="_Toc68362160" localSheetId="0">'4to trimestre'!#REF!</definedName>
    <definedName name="_Toc68362162" localSheetId="0">'4to trimestre'!$B$118</definedName>
    <definedName name="_Toc68362163" localSheetId="0">'4to trimestre'!$B$120</definedName>
    <definedName name="_Toc68362165" localSheetId="0">'4to trimestre'!$B$130</definedName>
    <definedName name="_Toc68362166" localSheetId="0">'4to trimestre'!$B$132</definedName>
    <definedName name="_Toc68362168" localSheetId="2">'Anexo 1'!$C$4</definedName>
    <definedName name="_Toc68362169" localSheetId="3">'Anexo 2'!#REF!</definedName>
    <definedName name="_Toc68362170" localSheetId="4">'Anexo 3'!$C$6</definedName>
    <definedName name="_Toc68362171" localSheetId="5">'Anexo 4'!$C$6</definedName>
    <definedName name="_Toc76995548" localSheetId="0">'4to trimestre'!$B$12</definedName>
    <definedName name="_Toc76995549" localSheetId="0">'4to trimestre'!$B$13</definedName>
    <definedName name="_xlnm.Print_Area" localSheetId="0">'4to trimestre'!$B$241:$E$262</definedName>
    <definedName name="_xlnm.Print_Area" localSheetId="2">'Anexo 1'!$C$1:$K$35</definedName>
    <definedName name="_xlnm.Print_Area" localSheetId="4">'Anexo 3'!$C$2:$H$22</definedName>
    <definedName name="_xlnm.Print_Area" localSheetId="5">'Anexo 4'!$C$42:$F$56</definedName>
    <definedName name="_xlnm.Print_Area" localSheetId="1">'aperturas y cierres'!$B$22:$H$31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6" i="8" l="1"/>
  <c r="C204" i="8"/>
  <c r="E12" i="9" l="1"/>
  <c r="B267" i="8" l="1"/>
  <c r="E268" i="8"/>
  <c r="E267" i="8"/>
  <c r="D270" i="8"/>
  <c r="E266" i="8" s="1"/>
  <c r="D269" i="8"/>
  <c r="D268" i="8"/>
  <c r="D267" i="8"/>
  <c r="D266" i="8"/>
  <c r="B268" i="8"/>
  <c r="B266" i="8"/>
  <c r="E23" i="5"/>
  <c r="F23" i="5"/>
  <c r="H23" i="5"/>
  <c r="I23" i="5"/>
  <c r="J14" i="5"/>
  <c r="E269" i="8" l="1"/>
  <c r="E270" i="8" s="1"/>
  <c r="J32" i="2"/>
  <c r="J12" i="2"/>
  <c r="J13" i="2"/>
  <c r="J14" i="2"/>
  <c r="J15" i="2"/>
  <c r="J16" i="2"/>
  <c r="J17" i="2"/>
  <c r="J18" i="2"/>
  <c r="J19" i="2"/>
  <c r="J20" i="2"/>
  <c r="K20" i="2"/>
  <c r="J21" i="2"/>
  <c r="J22" i="2"/>
  <c r="J23" i="2"/>
  <c r="J24" i="2"/>
  <c r="J25" i="2"/>
  <c r="J26" i="2"/>
  <c r="J27" i="2"/>
  <c r="J28" i="2"/>
  <c r="J29" i="2"/>
  <c r="J30" i="2"/>
  <c r="J31" i="2"/>
  <c r="J11" i="2"/>
  <c r="E21" i="2" l="1"/>
  <c r="K21" i="2" s="1"/>
  <c r="E22" i="2"/>
  <c r="K22" i="2" s="1"/>
  <c r="E23" i="2"/>
  <c r="K23" i="2" s="1"/>
  <c r="E24" i="2"/>
  <c r="K24" i="2" s="1"/>
  <c r="E25" i="2"/>
  <c r="K25" i="2" s="1"/>
  <c r="E26" i="2"/>
  <c r="K26" i="2" s="1"/>
  <c r="E27" i="2"/>
  <c r="K27" i="2" s="1"/>
  <c r="E28" i="2"/>
  <c r="K28" i="2" s="1"/>
  <c r="E29" i="2"/>
  <c r="K29" i="2" s="1"/>
  <c r="E30" i="2"/>
  <c r="K30" i="2" s="1"/>
  <c r="E31" i="2"/>
  <c r="K31" i="2" s="1"/>
  <c r="G11" i="2"/>
  <c r="G12" i="2"/>
  <c r="K12" i="2" s="1"/>
  <c r="G13" i="2"/>
  <c r="K13" i="2" s="1"/>
  <c r="G14" i="2"/>
  <c r="K14" i="2" s="1"/>
  <c r="G15" i="2"/>
  <c r="K15" i="2" s="1"/>
  <c r="G16" i="2"/>
  <c r="K16" i="2" s="1"/>
  <c r="G17" i="2"/>
  <c r="K17" i="2" s="1"/>
  <c r="G18" i="2"/>
  <c r="K18" i="2" s="1"/>
  <c r="G19" i="2"/>
  <c r="K19" i="2" s="1"/>
  <c r="C21" i="2"/>
  <c r="C22" i="2"/>
  <c r="C23" i="2"/>
  <c r="C24" i="2"/>
  <c r="C25" i="2"/>
  <c r="C26" i="2"/>
  <c r="C27" i="2"/>
  <c r="C28" i="2"/>
  <c r="C29" i="2"/>
  <c r="C30" i="2"/>
  <c r="C31" i="2"/>
  <c r="C11" i="2"/>
  <c r="C12" i="2"/>
  <c r="C13" i="2"/>
  <c r="C14" i="2"/>
  <c r="C15" i="2"/>
  <c r="C16" i="2"/>
  <c r="C17" i="2"/>
  <c r="C18" i="2"/>
  <c r="C19" i="2"/>
  <c r="C187" i="8" l="1"/>
  <c r="C186" i="8"/>
  <c r="C185" i="8"/>
  <c r="C184" i="8"/>
  <c r="C183" i="8"/>
  <c r="D260" i="8" l="1"/>
  <c r="D259" i="8"/>
  <c r="D258" i="8"/>
  <c r="D257" i="8"/>
  <c r="D256" i="8"/>
  <c r="D255" i="8"/>
  <c r="D254" i="8"/>
  <c r="D253" i="8"/>
  <c r="D252" i="8"/>
  <c r="D251" i="8"/>
  <c r="D250" i="8"/>
  <c r="D249" i="8"/>
  <c r="D248" i="8"/>
  <c r="D247" i="8"/>
  <c r="D246" i="8"/>
  <c r="D245" i="8"/>
  <c r="D244" i="8"/>
  <c r="D243" i="8"/>
  <c r="D220" i="8"/>
  <c r="D230" i="8"/>
  <c r="D227" i="8"/>
  <c r="D226" i="8"/>
  <c r="D233" i="8"/>
  <c r="D223" i="8"/>
  <c r="D228" i="8"/>
  <c r="D234" i="8"/>
  <c r="D221" i="8"/>
  <c r="D224" i="8"/>
  <c r="D229" i="8"/>
  <c r="D222" i="8"/>
  <c r="D219" i="8"/>
  <c r="D236" i="8" s="1"/>
  <c r="D218" i="8"/>
  <c r="D231" i="8"/>
  <c r="D225" i="8"/>
  <c r="D232" i="8"/>
  <c r="D235" i="8"/>
  <c r="C236" i="8" l="1"/>
  <c r="C203" i="8"/>
  <c r="C202" i="8"/>
  <c r="C201" i="8"/>
  <c r="C200" i="8"/>
  <c r="C199" i="8"/>
  <c r="C167" i="8"/>
  <c r="C166" i="8"/>
  <c r="C165" i="8"/>
  <c r="C164" i="8"/>
  <c r="C163" i="8"/>
  <c r="E25" i="9"/>
  <c r="E49" i="9" s="1"/>
  <c r="E16" i="9"/>
  <c r="D26" i="9"/>
  <c r="D28" i="9" s="1"/>
  <c r="D54" i="5"/>
  <c r="D53" i="5"/>
  <c r="D52" i="5"/>
  <c r="D46" i="5"/>
  <c r="E52" i="5"/>
  <c r="E50" i="5"/>
  <c r="D49" i="5"/>
  <c r="D48" i="5"/>
  <c r="E46" i="5"/>
  <c r="D36" i="5"/>
  <c r="D32" i="5" s="1"/>
  <c r="F50" i="5" s="1"/>
  <c r="C38" i="5"/>
  <c r="C37" i="5"/>
  <c r="C35" i="5"/>
  <c r="D30" i="5"/>
  <c r="E33" i="5"/>
  <c r="E48" i="5" s="1"/>
  <c r="I22" i="5"/>
  <c r="I21" i="5"/>
  <c r="I20" i="5"/>
  <c r="I18" i="5"/>
  <c r="I17" i="5"/>
  <c r="I16" i="5"/>
  <c r="I14" i="5"/>
  <c r="D37" i="4"/>
  <c r="D36" i="4"/>
  <c r="D35" i="4"/>
  <c r="D34" i="4"/>
  <c r="D33" i="4"/>
  <c r="D32" i="4"/>
  <c r="D21" i="4"/>
  <c r="D20" i="4"/>
  <c r="D19" i="4"/>
  <c r="D17" i="4"/>
  <c r="C17" i="4"/>
  <c r="C34" i="4" s="1"/>
  <c r="D16" i="4"/>
  <c r="D15" i="4"/>
  <c r="D50" i="5" l="1"/>
  <c r="C113" i="8"/>
  <c r="C106" i="8"/>
  <c r="C94" i="8"/>
  <c r="B94" i="8"/>
  <c r="D37" i="5" s="1"/>
  <c r="C93" i="8"/>
  <c r="B93" i="8"/>
  <c r="C114" i="8" l="1"/>
  <c r="D113" i="8"/>
  <c r="D105" i="8"/>
  <c r="D109" i="8"/>
  <c r="D110" i="8"/>
  <c r="D102" i="8"/>
  <c r="D107" i="8"/>
  <c r="D108" i="8"/>
  <c r="D112" i="8"/>
  <c r="D125" i="8"/>
  <c r="D103" i="8"/>
  <c r="D111" i="8"/>
  <c r="D104" i="8"/>
  <c r="D106" i="8"/>
  <c r="C68" i="8"/>
  <c r="C72" i="8" s="1"/>
  <c r="C48" i="8"/>
  <c r="D124" i="8" s="1"/>
  <c r="E37" i="8"/>
  <c r="C38" i="8"/>
  <c r="E38" i="8" l="1"/>
  <c r="D35" i="5"/>
  <c r="C47" i="8"/>
  <c r="C39" i="8"/>
  <c r="E32" i="2"/>
  <c r="D32" i="2"/>
  <c r="H32" i="2"/>
  <c r="I32" i="2"/>
  <c r="F32" i="2"/>
  <c r="G32" i="2"/>
  <c r="K32" i="2" l="1"/>
  <c r="C50" i="8"/>
  <c r="D47" i="8" s="1"/>
  <c r="D123" i="8"/>
  <c r="D48" i="8"/>
  <c r="D49" i="8"/>
  <c r="E48" i="9"/>
  <c r="E31" i="9"/>
  <c r="E28" i="9"/>
  <c r="F260" i="8" l="1"/>
  <c r="F259" i="8"/>
  <c r="F258" i="8"/>
  <c r="F257" i="8"/>
  <c r="F256" i="8"/>
  <c r="F255" i="8"/>
  <c r="F254" i="8"/>
  <c r="F253" i="8"/>
  <c r="F252" i="8"/>
  <c r="F251" i="8"/>
  <c r="F250" i="8"/>
  <c r="F249" i="8"/>
  <c r="F248" i="8"/>
  <c r="F247" i="8"/>
  <c r="F246" i="8"/>
  <c r="F245" i="8"/>
  <c r="F244" i="8"/>
  <c r="F243" i="8"/>
  <c r="K11" i="2"/>
  <c r="E122" i="8" l="1"/>
  <c r="E125" i="8"/>
  <c r="E124" i="8"/>
  <c r="E123" i="8"/>
  <c r="D101" i="8"/>
  <c r="D114" i="8" s="1"/>
  <c r="C151" i="8"/>
  <c r="C150" i="8"/>
  <c r="C148" i="8"/>
  <c r="C152" i="8"/>
  <c r="C149" i="8"/>
  <c r="F46" i="5" l="1"/>
  <c r="D33" i="5"/>
  <c r="F48" i="5" s="1"/>
  <c r="D31" i="5"/>
  <c r="F52" i="5" s="1"/>
  <c r="E236" i="8"/>
  <c r="I235" i="8" s="1"/>
  <c r="H235" i="8"/>
  <c r="G234" i="8"/>
  <c r="F235" i="8"/>
  <c r="F234" i="8"/>
  <c r="F233" i="8"/>
  <c r="F232" i="8"/>
  <c r="F231" i="8"/>
  <c r="F230" i="8"/>
  <c r="F229" i="8"/>
  <c r="F228" i="8"/>
  <c r="F227" i="8"/>
  <c r="F226" i="8"/>
  <c r="F225" i="8"/>
  <c r="F224" i="8"/>
  <c r="F223" i="8"/>
  <c r="F222" i="8"/>
  <c r="F221" i="8"/>
  <c r="F220" i="8"/>
  <c r="F219" i="8"/>
  <c r="F218" i="8"/>
  <c r="D202" i="8"/>
  <c r="C168" i="8"/>
  <c r="D165" i="8" s="1"/>
  <c r="C153" i="8"/>
  <c r="D152" i="8" s="1"/>
  <c r="D138" i="8"/>
  <c r="E135" i="8" s="1"/>
  <c r="C80" i="8"/>
  <c r="D39" i="8"/>
  <c r="C25" i="8"/>
  <c r="D24" i="8" s="1"/>
  <c r="E16" i="8"/>
  <c r="D16" i="8"/>
  <c r="C16" i="8"/>
  <c r="D13" i="4" s="1"/>
  <c r="D31" i="4" s="1"/>
  <c r="G220" i="8" l="1"/>
  <c r="G218" i="8"/>
  <c r="D65" i="8"/>
  <c r="D70" i="8"/>
  <c r="D64" i="8"/>
  <c r="D66" i="8"/>
  <c r="D67" i="8"/>
  <c r="D68" i="8"/>
  <c r="D69" i="8"/>
  <c r="D71" i="8"/>
  <c r="I219" i="8"/>
  <c r="D63" i="8"/>
  <c r="D164" i="8"/>
  <c r="D167" i="8"/>
  <c r="D200" i="8"/>
  <c r="D149" i="8"/>
  <c r="F236" i="8"/>
  <c r="D163" i="8"/>
  <c r="D150" i="8"/>
  <c r="D203" i="8"/>
  <c r="I218" i="8"/>
  <c r="G221" i="8"/>
  <c r="G223" i="8"/>
  <c r="G225" i="8"/>
  <c r="G227" i="8"/>
  <c r="G229" i="8"/>
  <c r="G231" i="8"/>
  <c r="G233" i="8"/>
  <c r="G235" i="8"/>
  <c r="D151" i="8"/>
  <c r="C261" i="8"/>
  <c r="D23" i="8"/>
  <c r="D79" i="8"/>
  <c r="D148" i="8"/>
  <c r="D166" i="8"/>
  <c r="D199" i="8"/>
  <c r="G219" i="8"/>
  <c r="I220" i="8"/>
  <c r="G222" i="8"/>
  <c r="G224" i="8"/>
  <c r="G226" i="8"/>
  <c r="G228" i="8"/>
  <c r="G230" i="8"/>
  <c r="G232" i="8"/>
  <c r="D261" i="8"/>
  <c r="D50" i="8"/>
  <c r="E136" i="8"/>
  <c r="C188" i="8"/>
  <c r="D185" i="8" s="1"/>
  <c r="D201" i="8"/>
  <c r="I221" i="8"/>
  <c r="I222" i="8"/>
  <c r="I223" i="8"/>
  <c r="I224" i="8"/>
  <c r="I225" i="8"/>
  <c r="I226" i="8"/>
  <c r="I227" i="8"/>
  <c r="I228" i="8"/>
  <c r="I229" i="8"/>
  <c r="I230" i="8"/>
  <c r="I231" i="8"/>
  <c r="I232" i="8"/>
  <c r="I233" i="8"/>
  <c r="I234" i="8"/>
  <c r="E137" i="8"/>
  <c r="E261" i="8"/>
  <c r="H218" i="8"/>
  <c r="H219" i="8"/>
  <c r="H220" i="8"/>
  <c r="H221" i="8"/>
  <c r="H222" i="8"/>
  <c r="H223" i="8"/>
  <c r="H224" i="8"/>
  <c r="H225" i="8"/>
  <c r="H226" i="8"/>
  <c r="H227" i="8"/>
  <c r="H228" i="8"/>
  <c r="H229" i="8"/>
  <c r="H230" i="8"/>
  <c r="H231" i="8"/>
  <c r="H232" i="8"/>
  <c r="H233" i="8"/>
  <c r="H234" i="8"/>
  <c r="C18" i="5"/>
  <c r="C32" i="5" s="1"/>
  <c r="C36" i="5" s="1"/>
  <c r="C50" i="5" s="1"/>
  <c r="D72" i="8" l="1"/>
  <c r="D204" i="8"/>
  <c r="D168" i="8"/>
  <c r="G236" i="8"/>
  <c r="D80" i="8"/>
  <c r="E138" i="8"/>
  <c r="D186" i="8"/>
  <c r="D187" i="8"/>
  <c r="D153" i="8"/>
  <c r="I236" i="8"/>
  <c r="D183" i="8"/>
  <c r="F261" i="8"/>
  <c r="D184" i="8"/>
  <c r="D25" i="8"/>
  <c r="H236" i="8"/>
  <c r="D16" i="5"/>
  <c r="D188" i="8" l="1"/>
  <c r="E28" i="5" l="1"/>
  <c r="E126" i="8" l="1"/>
  <c r="G21" i="5"/>
  <c r="G20" i="5"/>
  <c r="G18" i="5"/>
  <c r="J18" i="5" s="1"/>
  <c r="G17" i="5"/>
  <c r="G16" i="5"/>
  <c r="G23" i="5" l="1"/>
  <c r="J16" i="5"/>
  <c r="J20" i="5"/>
  <c r="F16" i="5"/>
  <c r="J23" i="5" l="1"/>
  <c r="K23" i="5" s="1"/>
  <c r="F21" i="5"/>
  <c r="E55" i="5"/>
  <c r="G30" i="7" l="1"/>
  <c r="F30" i="7"/>
  <c r="E30" i="7"/>
  <c r="D30" i="7"/>
  <c r="D23" i="5"/>
  <c r="H30" i="7" l="1"/>
  <c r="G17" i="7" l="1"/>
  <c r="F17" i="7"/>
  <c r="E17" i="7"/>
  <c r="D17" i="7"/>
  <c r="H17" i="7" l="1"/>
  <c r="G38" i="4"/>
  <c r="G49" i="4" l="1"/>
  <c r="G22" i="4"/>
  <c r="K38" i="4" l="1"/>
  <c r="H20" i="4"/>
  <c r="H21" i="4"/>
  <c r="K20" i="5" s="1"/>
  <c r="H19" i="4"/>
  <c r="H17" i="4"/>
  <c r="H16" i="4"/>
  <c r="H15" i="4"/>
  <c r="H13" i="4"/>
  <c r="H22" i="4" l="1"/>
  <c r="E38" i="4"/>
  <c r="D38" i="4"/>
  <c r="H31" i="4" l="1"/>
  <c r="H35" i="4"/>
  <c r="E49" i="4"/>
  <c r="I33" i="4"/>
  <c r="I31" i="4"/>
  <c r="I37" i="4"/>
  <c r="I35" i="4"/>
  <c r="I32" i="4"/>
  <c r="I36" i="4"/>
  <c r="D49" i="4"/>
  <c r="F38" i="4"/>
  <c r="D55" i="5"/>
  <c r="H36" i="4"/>
  <c r="H37" i="4"/>
  <c r="H34" i="4"/>
  <c r="H33" i="4"/>
  <c r="H32" i="4"/>
  <c r="F22" i="4"/>
  <c r="E22" i="4"/>
  <c r="D22" i="4"/>
  <c r="J32" i="4" l="1"/>
  <c r="J36" i="4"/>
  <c r="J31" i="4"/>
  <c r="J35" i="4"/>
  <c r="J33" i="4"/>
  <c r="D40" i="4"/>
  <c r="F49" i="4"/>
  <c r="I38" i="4"/>
  <c r="H38" i="4"/>
  <c r="K18" i="5"/>
  <c r="K16" i="5"/>
  <c r="K14" i="5"/>
  <c r="E42" i="4" l="1"/>
  <c r="D42" i="4"/>
  <c r="G42" i="4"/>
  <c r="F42" i="4"/>
  <c r="J38" i="4"/>
</calcChain>
</file>

<file path=xl/sharedStrings.xml><?xml version="1.0" encoding="utf-8"?>
<sst xmlns="http://schemas.openxmlformats.org/spreadsheetml/2006/main" count="498" uniqueCount="295">
  <si>
    <t>Modalidad</t>
  </si>
  <si>
    <t>Docentes Beneficiados</t>
  </si>
  <si>
    <t>Diplomados</t>
  </si>
  <si>
    <t>Talleres, congresos, cursos y seminarios</t>
  </si>
  <si>
    <t>Total</t>
  </si>
  <si>
    <r>
      <t>II</t>
    </r>
    <r>
      <rPr>
        <b/>
        <sz val="16"/>
        <rFont val="Calibri Light"/>
        <family val="2"/>
      </rPr>
      <t xml:space="preserve">.  Formación Continua: </t>
    </r>
  </si>
  <si>
    <r>
      <t>I</t>
    </r>
    <r>
      <rPr>
        <b/>
        <sz val="16"/>
        <rFont val="Calibri Light"/>
        <family val="2"/>
      </rPr>
      <t xml:space="preserve">. Formación Inicial: </t>
    </r>
  </si>
  <si>
    <t>Licenciaturas</t>
  </si>
  <si>
    <t>Áreas Formativas</t>
  </si>
  <si>
    <t>Matemática</t>
  </si>
  <si>
    <r>
      <t>III.</t>
    </r>
    <r>
      <rPr>
        <b/>
        <sz val="16"/>
        <rFont val="Calibri Light"/>
        <family val="2"/>
      </rPr>
      <t xml:space="preserve">   Posgrado.</t>
    </r>
  </si>
  <si>
    <t>Maestrías</t>
  </si>
  <si>
    <t>Doctorados</t>
  </si>
  <si>
    <t>Departamento</t>
  </si>
  <si>
    <t>Formación Inicial</t>
  </si>
  <si>
    <t>Formación Continua</t>
  </si>
  <si>
    <t>Diplomados, Talleres, Congresos, Cursos y Seminarios.</t>
  </si>
  <si>
    <t>Posgrado</t>
  </si>
  <si>
    <t xml:space="preserve">Total </t>
  </si>
  <si>
    <t>Licenciatura</t>
  </si>
  <si>
    <r>
      <t xml:space="preserve">Diplomados, </t>
    </r>
    <r>
      <rPr>
        <sz val="12"/>
        <color theme="1"/>
        <rFont val="Calibri"/>
        <family val="2"/>
        <scheme val="minor"/>
      </rPr>
      <t>talleres, congresos, cursos y seminarios.</t>
    </r>
  </si>
  <si>
    <t>INAFOCAM</t>
  </si>
  <si>
    <t>Formación Continua Talleres, Cursos y otros</t>
  </si>
  <si>
    <t>Programas</t>
  </si>
  <si>
    <t>Becarios</t>
  </si>
  <si>
    <t>Total de Programas y Becas para docentes en servicio</t>
  </si>
  <si>
    <t>Total general</t>
  </si>
  <si>
    <t>Ene./Marz.</t>
  </si>
  <si>
    <t>Abr./Jun.</t>
  </si>
  <si>
    <t>Jul./Sept.</t>
  </si>
  <si>
    <t>Oct./Dic.</t>
  </si>
  <si>
    <t>---</t>
  </si>
  <si>
    <t>Especialidades</t>
  </si>
  <si>
    <t>Agto.- Dic. 2020</t>
  </si>
  <si>
    <t xml:space="preserve">% Docentes </t>
  </si>
  <si>
    <t xml:space="preserve">% </t>
  </si>
  <si>
    <r>
      <t>V.</t>
    </r>
    <r>
      <rPr>
        <b/>
        <sz val="16"/>
        <rFont val="Calibri Light"/>
        <family val="2"/>
      </rPr>
      <t xml:space="preserve"> Programas de Formación Inicial, Formación Continua y Posgrado Concluidos</t>
    </r>
  </si>
  <si>
    <t xml:space="preserve">TOTAL </t>
  </si>
  <si>
    <t>M O D A L I D A D E S</t>
  </si>
  <si>
    <t>Áreas Curriculares</t>
  </si>
  <si>
    <r>
      <t>Anexo No.1</t>
    </r>
    <r>
      <rPr>
        <b/>
        <sz val="12"/>
        <rFont val="Calibri"/>
        <family val="2"/>
      </rPr>
      <t xml:space="preserve">   </t>
    </r>
    <r>
      <rPr>
        <b/>
        <sz val="12"/>
        <rFont val="Calibri Light"/>
        <family val="2"/>
      </rPr>
      <t>Relación de Programas Formativos por Áreas Curriculares</t>
    </r>
  </si>
  <si>
    <t>Talleres, Congresos, Cursos y Seminarios</t>
  </si>
  <si>
    <t>Modalidades</t>
  </si>
  <si>
    <t>Metas del periodo 2021-2024</t>
  </si>
  <si>
    <t>Becas Otorgadas por Año</t>
  </si>
  <si>
    <t>% Logrado vs Meta</t>
  </si>
  <si>
    <t>Total general de Becas Otorgadas</t>
  </si>
  <si>
    <t>Becas Otorgadas</t>
  </si>
  <si>
    <t>Eje</t>
  </si>
  <si>
    <t>Becas Otorgadas - Formación Inicial</t>
  </si>
  <si>
    <t>Becas Otorgadas - Posgrado</t>
  </si>
  <si>
    <t>Metropolitana</t>
  </si>
  <si>
    <t>Sur</t>
  </si>
  <si>
    <t>Este</t>
  </si>
  <si>
    <t>Norte</t>
  </si>
  <si>
    <t>Nordeste</t>
  </si>
  <si>
    <t>% Docentes-Becas Otorgadas</t>
  </si>
  <si>
    <t>Inicial</t>
  </si>
  <si>
    <t>Continua</t>
  </si>
  <si>
    <t>01 BARAHONA</t>
  </si>
  <si>
    <t>02 SAN JUAN DE LA MAGUANA</t>
  </si>
  <si>
    <t>03 AZUA</t>
  </si>
  <si>
    <t>04 SAN CRISTOBAL</t>
  </si>
  <si>
    <t>05 SAN PEDRO DE MACORIS</t>
  </si>
  <si>
    <t>06 LA VEGA</t>
  </si>
  <si>
    <t>07 SAN FRANCISCO DE MACORIS</t>
  </si>
  <si>
    <t>08 SANTIAGO</t>
  </si>
  <si>
    <t>09 MAO</t>
  </si>
  <si>
    <t>10 SANTO DOMINGO</t>
  </si>
  <si>
    <t>11 PUERTO PLATA</t>
  </si>
  <si>
    <t>12 HIGUEY</t>
  </si>
  <si>
    <t>13 MONTE CRISTI</t>
  </si>
  <si>
    <t>14 NAGUA</t>
  </si>
  <si>
    <t>15 SANTO DOMINGO</t>
  </si>
  <si>
    <t>16 COTUI</t>
  </si>
  <si>
    <t>17 MONTE PLATA</t>
  </si>
  <si>
    <t>18 BAHORUCO</t>
  </si>
  <si>
    <t>Regional</t>
  </si>
  <si>
    <t>Formación Inicial - Licenciaturas</t>
  </si>
  <si>
    <t>Formación Cont.- Diplomados</t>
  </si>
  <si>
    <t>Formación Cont.- Talleres, congresos, cursos y seminarios</t>
  </si>
  <si>
    <t>Posgrado - Especialidades</t>
  </si>
  <si>
    <t>Posgrado - Maestrías</t>
  </si>
  <si>
    <t>Posgrado - Doctorados</t>
  </si>
  <si>
    <t xml:space="preserve">Becas Otorgadas por Programa </t>
  </si>
  <si>
    <t>Programa Formación Inicial</t>
  </si>
  <si>
    <t>Diplomados y Talleres, congresos, cursos y seminarios</t>
  </si>
  <si>
    <t>Fuente: Departamento de Planificación y Desarrollo</t>
  </si>
  <si>
    <t xml:space="preserve"> Becas Otorgadas</t>
  </si>
  <si>
    <t>META</t>
  </si>
  <si>
    <t>Meta</t>
  </si>
  <si>
    <t>Tabla 1.</t>
  </si>
  <si>
    <t>Tabla 2.</t>
  </si>
  <si>
    <t>Tabla 4.</t>
  </si>
  <si>
    <t>Tabla 5.</t>
  </si>
  <si>
    <t>Tabla 6.</t>
  </si>
  <si>
    <t>Tabla 7.</t>
  </si>
  <si>
    <t>Tabla 10.</t>
  </si>
  <si>
    <t>Tabla 11.</t>
  </si>
  <si>
    <t xml:space="preserve">Total Becas Otorgadas </t>
  </si>
  <si>
    <t>Becas Otorgadas - Formación Continua</t>
  </si>
  <si>
    <t>Ener- Dic 2021</t>
  </si>
  <si>
    <t>1er trimestre</t>
  </si>
  <si>
    <t>2do trimestre</t>
  </si>
  <si>
    <t>3er trimestre</t>
  </si>
  <si>
    <t>4to trimestre</t>
  </si>
  <si>
    <t>Talleres, congresos, cursos y seminarios.</t>
  </si>
  <si>
    <t xml:space="preserve">Maestrías </t>
  </si>
  <si>
    <t>Regionales</t>
  </si>
  <si>
    <t>Tabla 3.</t>
  </si>
  <si>
    <t>Tabla 12.</t>
  </si>
  <si>
    <t>Instituto Nacional de Formación y Capacitación del Magisterio</t>
  </si>
  <si>
    <t>Total de Becas Otorgadas por Modalidad</t>
  </si>
  <si>
    <r>
      <t>VI</t>
    </r>
    <r>
      <rPr>
        <b/>
        <sz val="16"/>
        <rFont val="Calibri Light"/>
        <family val="2"/>
      </rPr>
      <t xml:space="preserve"> Becas Otorgadas por Eje y Modalidad (Inicial, Continua y Posgrado)</t>
    </r>
  </si>
  <si>
    <r>
      <t>VII</t>
    </r>
    <r>
      <rPr>
        <b/>
        <sz val="16"/>
        <rFont val="Calibri Light"/>
        <family val="2"/>
      </rPr>
      <t xml:space="preserve"> Becas Otorgadas por Regional y Modalidad (Inicial, Continua y Posgrado)</t>
    </r>
  </si>
  <si>
    <r>
      <t>IV</t>
    </r>
    <r>
      <rPr>
        <b/>
        <sz val="16"/>
        <rFont val="Calibri Light"/>
        <family val="2"/>
      </rPr>
      <t xml:space="preserve"> Formación Inicial, Formación Continua y Posgrado</t>
    </r>
  </si>
  <si>
    <t>Becas otorgadas</t>
  </si>
  <si>
    <t>Total por</t>
  </si>
  <si>
    <t>-</t>
  </si>
  <si>
    <r>
      <t xml:space="preserve"> </t>
    </r>
    <r>
      <rPr>
        <b/>
        <sz val="13"/>
        <rFont val="Calibri Light"/>
        <family val="2"/>
      </rPr>
      <t>3.1 Beneficiarios en doctorados.</t>
    </r>
  </si>
  <si>
    <t>Universidad</t>
  </si>
  <si>
    <t>Total, Licenciaturas</t>
  </si>
  <si>
    <t>Total, Diplomados</t>
  </si>
  <si>
    <t>Total, Talleres, Congresos, Cursos y Seminarios</t>
  </si>
  <si>
    <t>Total general de becas otorgadas</t>
  </si>
  <si>
    <t>Enero-Dic 2022</t>
  </si>
  <si>
    <t xml:space="preserve">Especialidades, Maestrías </t>
  </si>
  <si>
    <t>Tabla 8.</t>
  </si>
  <si>
    <t>Nota: Meta de Formación Continua fue modificada (de 204,416  a 270,352)</t>
  </si>
  <si>
    <t>Docentes y bachilleres capacitados y graduados</t>
  </si>
  <si>
    <t>Inglés</t>
  </si>
  <si>
    <t xml:space="preserve">Docentes </t>
  </si>
  <si>
    <t>Capacitados y Graduados</t>
  </si>
  <si>
    <t>Tabla 13.</t>
  </si>
  <si>
    <t>Francés</t>
  </si>
  <si>
    <t>Maestrías y Especialidades</t>
  </si>
  <si>
    <t xml:space="preserve">Nivel nacional. </t>
  </si>
  <si>
    <t>Total, Maestrías y Especialidades</t>
  </si>
  <si>
    <t xml:space="preserve">Universidad Central del Este (UCE). </t>
  </si>
  <si>
    <t xml:space="preserve"> Nivel nacional. </t>
  </si>
  <si>
    <t>Universidad Autónoma de Santo Domingo (UASD).</t>
  </si>
  <si>
    <t xml:space="preserve">16 de Cotuí. </t>
  </si>
  <si>
    <t>Nivel nacional</t>
  </si>
  <si>
    <t>Investigación</t>
  </si>
  <si>
    <t>STEM</t>
  </si>
  <si>
    <t xml:space="preserve">Matemática,  Lectura y Escritura </t>
  </si>
  <si>
    <t>Ciencias de la Naturaleza</t>
  </si>
  <si>
    <t>Estrategias Lúdicas en el Nivel Inicial</t>
  </si>
  <si>
    <t xml:space="preserve">Resumen Estadístico
Formación y Desarrollo Profesional de Docentes
enero-marzo 2024
</t>
  </si>
  <si>
    <t>1.1 Beneficiarios en apertura de programas, período enero-marzo 2024</t>
  </si>
  <si>
    <t>1.1.2  Distribución de bachilleres becados en el programa de licenciaturas del Departamento de Formación Inicial por área formativa, enero-marzo 2024</t>
  </si>
  <si>
    <t>2.1 Beneficiarios en aperturas de programas del período enero-marzo 2024</t>
  </si>
  <si>
    <t>2.1.1 Total docentes becados vs meta enero-marzo 2024</t>
  </si>
  <si>
    <t>2.1.2 Total docentes becados por modalidad (diplomados, talleres, congresos, cursos y seminarios), enero-marzo 2024</t>
  </si>
  <si>
    <t>2.2 Diplomados y talleres por áreas curriculares, periodo enero-marzo 2024</t>
  </si>
  <si>
    <t>2.2.1  Total docentes becados en  diplomados según área formativa, enero-marzo 2024</t>
  </si>
  <si>
    <t>2.2.2  Total becas otorgadas por área formativa (talleres, congresos, cursos y seminarios), periodo enero-marzo 2024</t>
  </si>
  <si>
    <t>3.1.1 Total docentes becados en posgrado según modalidad, enero-marzo 2024</t>
  </si>
  <si>
    <t>2.2.2  Total becas otorgadas por área formativa (maestrías y especialidades), periodo enero-marzo 2024</t>
  </si>
  <si>
    <t>Tabla No.4.1 Total becas otorgadas en programas formativos por departamento, enero-marzo 2024</t>
  </si>
  <si>
    <t>Tabla No.5.1 Total docentes becados que concluyeron programas formativos, por departamento, enero-marzo 2024</t>
  </si>
  <si>
    <t>Tabla No.6.1: Total becas otorgadas por eje geográfico, enero-marzo 2024</t>
  </si>
  <si>
    <t>Tabla No. 6.2 Docentes becados en el programa de formación inicial, por eje geográfico, enero-marzo 2024</t>
  </si>
  <si>
    <t>Tabla No.6.3 Docentes becados en el programa de formación continua, por eje geográfico, enero-marzo 2024</t>
  </si>
  <si>
    <t>Tabla No.6.4 Docentes becados en programa de posgrado, por eje geográfico, enero-marzo 2024</t>
  </si>
  <si>
    <t>Tabla No.7.1 Total docentes becados por regional y modalidad, enero-marzo 2024</t>
  </si>
  <si>
    <r>
      <t>Tabla No.5.1 Total docentes y bachilleres becados que</t>
    </r>
    <r>
      <rPr>
        <b/>
        <i/>
        <sz val="12"/>
        <color rgb="FFFF0000"/>
        <rFont val="Calibri Light"/>
        <family val="2"/>
      </rPr>
      <t xml:space="preserve"> concluyeron</t>
    </r>
    <r>
      <rPr>
        <b/>
        <i/>
        <sz val="12"/>
        <rFont val="Calibri Light"/>
        <family val="2"/>
      </rPr>
      <t xml:space="preserve"> programas formativos, por departamento, período enero-marzo 2024</t>
    </r>
  </si>
  <si>
    <t>Verificación total de becas otorgadas programas formativos, por departamento y trimestre del año 2024.</t>
  </si>
  <si>
    <t xml:space="preserve"> Periodo enero-marzo 2024</t>
  </si>
  <si>
    <t xml:space="preserve">"INAFOCAM
     RELACIÓN DE LA FORMACIÓN PEDAGÓGICA TRANSVERSAL OFERTADOS A DOCENTES EN SERVICIO
PERIODO ENERO-MARZO 2024"  
</t>
  </si>
  <si>
    <t>Acumulado por trimestre, año 2024</t>
  </si>
  <si>
    <t>Becas otorgadas 2024</t>
  </si>
  <si>
    <t>% Becas otorgadas 2024</t>
  </si>
  <si>
    <t>Política Nacional para la Alfabetización Inicial en la Etapa Oportuna.</t>
  </si>
  <si>
    <t xml:space="preserve">Inducción </t>
  </si>
  <si>
    <t>Neurociencia Cognitiva</t>
  </si>
  <si>
    <t>Neuroliderazgo para el Fortalecimiento</t>
  </si>
  <si>
    <t xml:space="preserve"> Cartografía Básica</t>
  </si>
  <si>
    <t>Dotorados</t>
  </si>
  <si>
    <t xml:space="preserve">Modalidad </t>
  </si>
  <si>
    <t>Docentes Beneficiad</t>
  </si>
  <si>
    <t xml:space="preserve">Metas </t>
  </si>
  <si>
    <t xml:space="preserve">
</t>
  </si>
  <si>
    <t>Lengua Española</t>
  </si>
  <si>
    <t>Historia</t>
  </si>
  <si>
    <t>Física y  Deportes</t>
  </si>
  <si>
    <t>Ciencia de la Naturaleza</t>
  </si>
  <si>
    <t>Género y Política de la Igualdad</t>
  </si>
  <si>
    <t>Frormación Humana</t>
  </si>
  <si>
    <t>Eduación Inicial</t>
  </si>
  <si>
    <t xml:space="preserve">Lectura y Escritura </t>
  </si>
  <si>
    <t>Neuropsicología y Educación</t>
  </si>
  <si>
    <t>Trabajo Social Escolar</t>
  </si>
  <si>
    <t xml:space="preserve">Cincias de la Educación </t>
  </si>
  <si>
    <t>Gestión de la Educación</t>
  </si>
  <si>
    <r>
      <t>Licenciatura en Inglés orientada a la Enseñanza</t>
    </r>
    <r>
      <rPr>
        <sz val="11"/>
        <color theme="1"/>
        <rFont val="Bookman Old Style"/>
        <family val="1"/>
      </rPr>
      <t xml:space="preserve">. </t>
    </r>
  </si>
  <si>
    <r>
      <t>Licenciatura en Lengua Extranjera Mención Inglés</t>
    </r>
    <r>
      <rPr>
        <sz val="11"/>
        <color theme="1"/>
        <rFont val="Bookman Old Style"/>
        <family val="1"/>
      </rPr>
      <t xml:space="preserve"> </t>
    </r>
  </si>
  <si>
    <t>Licenciatura en Matemática orientada a la Educación Secundaria</t>
  </si>
  <si>
    <t>Universidad Dominico Americano (Unicda)</t>
  </si>
  <si>
    <t>Pontificia Universidad Católica Madre y Maestra (Pucmm) y Universidad Central del Este (UCE)</t>
  </si>
  <si>
    <t>Universidad Tecnológica de Santiago (Utesa) y Universidad Adventista Dominicana (UNAD)</t>
  </si>
  <si>
    <t>Diplomado en Habilidades Digitales</t>
  </si>
  <si>
    <t xml:space="preserve">Asociación para la Creatividad, Innovación y Emprendimiento. </t>
  </si>
  <si>
    <t>Programa de Formación para la Inducción a Docentes de Nuevo Ingreso del Sistema Educativo Público Preuniversitario</t>
  </si>
  <si>
    <t xml:space="preserve"> 416 Instituto Tecnológico de Santo Domingo (Intec), 747 Pontificia Universidad Católica Madre y Maestra (Pucmm), 437 Instituto Superior de Estudios Educativos Pedro Poveda (Isesp), 502 Universidad Autónoma de Santo Domingo (UASD), 407 Universidad Católica Del Este (Ucade), 708 Universidad Católica Tecnológica de Barahona (Ucateba), 279 Universidad Católica del Cibao (Ucateci), 850 Universidad Central del Este (UCE), 440 Universidad Católica Nordestana (UCNE), 1,309 Universidad Católica Santo Domingo (UCSD), 188 Universidad Adventista Dominicana (UNAD), 597 Universidad Iberoamericana (Unibe), 343 Universidad del Caribe (Unicaribe), 316 Universidad ISA, 630 Universidad Nacional Pedro Henríquez Ureña (Unphu), 199 Universidad Tecnológica del Cibao Oriental (Uteco), 1,103 Universidad Tecnológica de Santiago (Utesa), 175 Universidad Tecnológica del Sur (Utesur)</t>
  </si>
  <si>
    <t>Diplomado Especializado en Investigación</t>
  </si>
  <si>
    <t>nivel nacional</t>
  </si>
  <si>
    <t xml:space="preserve">Instituto Especializado de Estudios Superiores Loyola (IEESL), en alianza estratégica con la Universidad Estatal a Distancia (UNED) de Madrid, España. </t>
  </si>
  <si>
    <t>Diplomado English Proficiency Program: Developing and increasing communicative and linguistic competence for teachers of English in the Dominican Republic</t>
  </si>
  <si>
    <t xml:space="preserve">01 Barahona, 02 San Juan de la Maguana, 03 Azua y 18 Bahoruco. </t>
  </si>
  <si>
    <t xml:space="preserve">Universidad Nacional Pedro Henriquez Ureña (Unphu). </t>
  </si>
  <si>
    <t>Diplomado en Metodología STEM</t>
  </si>
  <si>
    <t>Universidad Tecnológica de Santiago (UTESA), Universidad Agroforestal Fernando Arturo de Meriño &amp; Colegio (UAFAM) e Instituto Educativo Superior en Ciencias Sociales y Humanidades Luis Heredia Bonetti (IES-LHB).</t>
  </si>
  <si>
    <t>Diplomado en Didáctica de las Matemáticas (Aplicación de Software PISA)</t>
  </si>
  <si>
    <t>04 San Cristóbal, 10 y 15 Santo Domingo, 17 Monte Plata.</t>
  </si>
  <si>
    <t xml:space="preserve"> Instituto Educativo Superior en Ciencias Sociales y Humanidades Luis Heredia Bonetti (IES-LHB). </t>
  </si>
  <si>
    <t>Diplomado en Neurociencia Cognitiva Aplicada a la Educación</t>
  </si>
  <si>
    <t>07 de San Francisco de Macorís.</t>
  </si>
  <si>
    <t xml:space="preserve"> Proyectos Corporativos, SRL. (CACATU).  </t>
  </si>
  <si>
    <t>Diplomado en Estrategias Lúdicas para el Nivel Inicial</t>
  </si>
  <si>
    <t xml:space="preserve">01 Barahona. </t>
  </si>
  <si>
    <t xml:space="preserve">Didáctica SRL. </t>
  </si>
  <si>
    <t>Diplomada en Recursos Digitales y Robotica Educativa</t>
  </si>
  <si>
    <t xml:space="preserve">U Global. </t>
  </si>
  <si>
    <t>Diplomado en Neuroliderazgo para el Fortalecimiento de la Gestion Directiva en Instituciones Educativas</t>
  </si>
  <si>
    <t xml:space="preserve"> Instituto Dominicano para el estudio de la Salud Integral y la Psicologia Aplicada, IDESIP</t>
  </si>
  <si>
    <t>Diplomado en Metodologías de la Enseñanza de las Ciencias de la Naturaleza</t>
  </si>
  <si>
    <t>06 La Vega, 07 San Francisco, 14 Nagua y 16 Cotuí</t>
  </si>
  <si>
    <t>Universidad Tecnologica de Santiago (UTESA).</t>
  </si>
  <si>
    <t xml:space="preserve">05 San Pedro de Macorís y 12 de Higuey. </t>
  </si>
  <si>
    <r>
      <rPr>
        <sz val="7"/>
        <color theme="1"/>
        <rFont val="Times New Roman"/>
        <family val="1"/>
      </rPr>
      <t xml:space="preserve"> </t>
    </r>
    <r>
      <rPr>
        <sz val="11"/>
        <color theme="1"/>
        <rFont val="Goudy Old Style"/>
        <family val="1"/>
      </rPr>
      <t>Curso Taller Cartografía Básica</t>
    </r>
  </si>
  <si>
    <t xml:space="preserve">06 La vega, 07 San Francisco de Macorís, 14 Nagua y 16 Cotuí. </t>
  </si>
  <si>
    <t xml:space="preserve">06 de La Vega y 03 de Azua. </t>
  </si>
  <si>
    <t>Universidad Católica Nordestana (UCNE) y Universidad Autónoma de Santo Domingo (UASD).</t>
  </si>
  <si>
    <t>03 Azua, 04 San Cristóbal, 06 de La Vega, 08 Santiago, 10,15 Santo Domingo y 17 Monte Plata.</t>
  </si>
  <si>
    <t xml:space="preserve"> Universidad Autónoma de Santo Domingo (UASD) y Universidad Católica Nordestana (UCNE).</t>
  </si>
  <si>
    <t xml:space="preserve"> 03 Azua, 04 San Cristóbal, 10 y 15 Santo Domingo. </t>
  </si>
  <si>
    <t xml:space="preserve">08 Santiago y 11 Puerto Plata. </t>
  </si>
  <si>
    <t>Universidad ISA.</t>
  </si>
  <si>
    <t>Maestría en Género y Políticas de Igualdad en Educación</t>
  </si>
  <si>
    <t xml:space="preserve">02 San Juan de la Maguana, 04 San Cristóbal, 10 y 15 Santo Domingo. </t>
  </si>
  <si>
    <t>Instituto Tecnológico de Santo Domingo (Intec).</t>
  </si>
  <si>
    <t xml:space="preserve"> 08 de Santiago. </t>
  </si>
  <si>
    <t>Universidad Católica Santo Domingo (UCSD).</t>
  </si>
  <si>
    <t xml:space="preserve"> 03 Azua y 17 de Monte Plata. </t>
  </si>
  <si>
    <t>Universidad del Caribe (Unicaribe).</t>
  </si>
  <si>
    <t xml:space="preserve">04 San Cristóbal, 10 y 15 Santo Domingo. </t>
  </si>
  <si>
    <t>Instituto Global de Altos Estudios en Ciencias Sociales (Iglobal).</t>
  </si>
  <si>
    <t xml:space="preserve"> Instituto Global de Altos Estudios en Ciencias Sociales (Iglobal).</t>
  </si>
  <si>
    <t xml:space="preserve"> 04 San Cristóbal, 05 San Pedro de Macorís, 10 y 15 Santo Domingo.</t>
  </si>
  <si>
    <t xml:space="preserve"> Pontificia Universidad Católica Madre y Maestra (Pucmm).</t>
  </si>
  <si>
    <t>Doctorado en Ciencias de la Educación</t>
  </si>
  <si>
    <t>Nivel naciona</t>
  </si>
  <si>
    <t>Doctorado en Estudios del Español: Lingüística y Literatura</t>
  </si>
  <si>
    <t>Pontificia Universidad Católica Madre y Maestra (PUCMM)</t>
  </si>
  <si>
    <t>Doctorado En Gestión Educativa</t>
  </si>
  <si>
    <t xml:space="preserve"> Instituto Superior de Estudios Educativos Pedro Poveda (Isesp)</t>
  </si>
  <si>
    <t>Doctorado en Educación</t>
  </si>
  <si>
    <t>Maestría en Historia y Geografía para Educadores</t>
  </si>
  <si>
    <t>Maestría en Lingüística Aplicada a la Lengua Española</t>
  </si>
  <si>
    <t>Maestría en Gestión de la Educación Física y Deporte</t>
  </si>
  <si>
    <t>Maestría en Ciencia de la Naturaleza</t>
  </si>
  <si>
    <t>Maestría en Lingüística Aplicada a la Enseñanza del Francés</t>
  </si>
  <si>
    <t>Maestría en Formación Humana, Integral y Religiosa</t>
  </si>
  <si>
    <t>Maestría en Educación Inicial</t>
  </si>
  <si>
    <t>Máster Propio en Didáctica de la Lectura y Escritura en el Primer Ciclo del Nivel Primario</t>
  </si>
  <si>
    <t>Máster Universitario en Neuropsicología y Educación</t>
  </si>
  <si>
    <t>Especialidad en Trabajo Social Escolar</t>
  </si>
  <si>
    <t>Programa Estrategia de Enseñanza de Lectura, Escritura y Matemática Como una Construcción Social</t>
  </si>
  <si>
    <t xml:space="preserve">03 Azua, 04 San Cristóbal, 06 de la Vega, 10 y 15 Santo Domingo, 13 Monte Cristi y 17 Monte Plata. </t>
  </si>
  <si>
    <t>Comparativo de metas 2021-2024 y el acumulado por año: 2020, 2021, 2022, 2023  y 2024</t>
  </si>
  <si>
    <t>Anexo No.4     Datos acumulados durante el periodo agosto 2020 – marzo 2024</t>
  </si>
  <si>
    <t>Anexo No.3   Datos Acumulados por trimestre, año 2024</t>
  </si>
  <si>
    <t>Bachilleres Beneficiados</t>
  </si>
  <si>
    <t>Docentes y Bachilleres beneficiados</t>
  </si>
  <si>
    <t>% Docentes y  Bachilleres Beneficiados</t>
  </si>
  <si>
    <t>Especialidades, Maestrías y Doctorados</t>
  </si>
  <si>
    <t>Logrado 1er Trimestre 2024</t>
  </si>
  <si>
    <t>Meta del Trimestre 2024</t>
  </si>
  <si>
    <t>% Logrado vs Meta, 2024</t>
  </si>
  <si>
    <t>Enero-Dic 2023</t>
  </si>
  <si>
    <t>Enero-Mar 2024</t>
  </si>
  <si>
    <t>Tabla 9.</t>
  </si>
  <si>
    <t>Tabla 11.1</t>
  </si>
  <si>
    <t>Tabla 11.2.</t>
  </si>
  <si>
    <t>Tabla 11.3.</t>
  </si>
  <si>
    <t>Tabla 14.</t>
  </si>
  <si>
    <t>VIII Distribución de las becas otorgada de las áreas de inicial y posgrado según su género, período enero-marzo 2024</t>
  </si>
  <si>
    <t xml:space="preserve">Femenino </t>
  </si>
  <si>
    <t>Masculimo</t>
  </si>
  <si>
    <t>Género</t>
  </si>
  <si>
    <t>%</t>
  </si>
  <si>
    <t xml:space="preserve">Cantidad </t>
  </si>
  <si>
    <t>posgrado</t>
  </si>
  <si>
    <t>Universidad Central del Este (UCE), Universidad Adventista Dominicana (UNAD), Universidad Católica Nordestana (UCNE) y Universidad Tecnológica del Sur (UTESUR)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</si>
</sst>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0_ ;\-0\ "/>
    <numFmt numFmtId="167" formatCode="0.0%"/>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sz val="16"/>
      <name val="Algerian"/>
      <family val="5"/>
    </font>
    <font>
      <b/>
      <sz val="16"/>
      <name val="Calibri Light"/>
      <family val="2"/>
    </font>
    <font>
      <b/>
      <sz val="13"/>
      <name val="Calibri Light"/>
      <family val="2"/>
    </font>
    <font>
      <sz val="1"/>
      <color theme="1"/>
      <name val="Calibri"/>
      <family val="2"/>
      <scheme val="minor"/>
    </font>
    <font>
      <sz val="6"/>
      <color theme="1"/>
      <name val="Calibri"/>
      <family val="2"/>
      <scheme val="minor"/>
    </font>
    <font>
      <b/>
      <sz val="12"/>
      <name val="Calibri Light"/>
      <family val="2"/>
    </font>
    <font>
      <sz val="5"/>
      <color theme="1"/>
      <name val="Calibri"/>
      <family val="2"/>
      <scheme val="minor"/>
    </font>
    <font>
      <sz val="8"/>
      <color theme="1"/>
      <name val="Calibri"/>
      <family val="2"/>
      <scheme val="minor"/>
    </font>
    <font>
      <b/>
      <sz val="1"/>
      <color theme="1"/>
      <name val="Calibri"/>
      <family val="2"/>
      <scheme val="minor"/>
    </font>
    <font>
      <sz val="9"/>
      <color theme="1"/>
      <name val="Calibri"/>
      <family val="2"/>
      <scheme val="minor"/>
    </font>
    <font>
      <sz val="13"/>
      <name val="Calibri Light"/>
      <family val="2"/>
    </font>
    <font>
      <sz val="3"/>
      <color theme="1"/>
      <name val="Calibri"/>
      <family val="2"/>
      <scheme val="minor"/>
    </font>
    <font>
      <sz val="9"/>
      <color rgb="FF000000"/>
      <name val="Calibri"/>
      <family val="2"/>
      <scheme val="minor"/>
    </font>
    <font>
      <b/>
      <sz val="12"/>
      <name val="Calibri"/>
      <family val="2"/>
    </font>
    <font>
      <b/>
      <sz val="10"/>
      <color theme="1"/>
      <name val="Calibri"/>
      <family val="2"/>
      <scheme val="minor"/>
    </font>
    <font>
      <b/>
      <sz val="10"/>
      <color rgb="FF000000"/>
      <name val="Calibri"/>
      <family val="2"/>
      <scheme val="minor"/>
    </font>
    <font>
      <sz val="10"/>
      <color rgb="FF000000"/>
      <name val="Calibri"/>
      <family val="2"/>
      <scheme val="minor"/>
    </font>
    <font>
      <b/>
      <sz val="7"/>
      <color theme="1"/>
      <name val="Calibri"/>
      <family val="2"/>
      <scheme val="minor"/>
    </font>
    <font>
      <b/>
      <sz val="18"/>
      <color theme="1"/>
      <name val="Calibri"/>
      <family val="2"/>
      <scheme val="minor"/>
    </font>
    <font>
      <b/>
      <sz val="11"/>
      <name val="Calibri Light"/>
      <family val="2"/>
    </font>
    <font>
      <sz val="12"/>
      <color rgb="FF000000"/>
      <name val="Calibri"/>
      <family val="2"/>
      <scheme val="minor"/>
    </font>
    <font>
      <b/>
      <sz val="14"/>
      <color rgb="FF000000"/>
      <name val="Calibri"/>
      <family val="2"/>
      <scheme val="minor"/>
    </font>
    <font>
      <i/>
      <sz val="10"/>
      <color theme="1"/>
      <name val="Calibri"/>
      <family val="2"/>
      <scheme val="minor"/>
    </font>
    <font>
      <sz val="11"/>
      <color rgb="FFFF0000"/>
      <name val="Calibri"/>
      <family val="2"/>
      <scheme val="minor"/>
    </font>
    <font>
      <b/>
      <i/>
      <sz val="12"/>
      <name val="Calibri Light"/>
      <family val="2"/>
    </font>
    <font>
      <b/>
      <sz val="14"/>
      <color theme="1"/>
      <name val="Calibri"/>
      <family val="2"/>
      <scheme val="minor"/>
    </font>
    <font>
      <b/>
      <sz val="12"/>
      <color rgb="FF000000"/>
      <name val="Calibri"/>
      <family val="2"/>
      <scheme val="minor"/>
    </font>
    <font>
      <b/>
      <sz val="12"/>
      <color theme="1"/>
      <name val="Calibri"/>
      <family val="2"/>
      <scheme val="minor"/>
    </font>
    <font>
      <b/>
      <sz val="12"/>
      <color rgb="FFFF0000"/>
      <name val="Calibri"/>
      <family val="2"/>
      <scheme val="minor"/>
    </font>
    <font>
      <sz val="11"/>
      <name val="Calibri"/>
      <family val="2"/>
      <scheme val="minor"/>
    </font>
    <font>
      <b/>
      <sz val="11"/>
      <name val="Calibri"/>
      <family val="2"/>
      <scheme val="minor"/>
    </font>
    <font>
      <b/>
      <sz val="9"/>
      <color rgb="FF000000"/>
      <name val="Calibri"/>
      <family val="2"/>
      <scheme val="minor"/>
    </font>
    <font>
      <sz val="10"/>
      <name val="Calibri"/>
      <family val="2"/>
      <scheme val="minor"/>
    </font>
    <font>
      <b/>
      <sz val="12"/>
      <name val="Calibri"/>
      <family val="2"/>
      <scheme val="minor"/>
    </font>
    <font>
      <b/>
      <sz val="8"/>
      <color theme="1"/>
      <name val="Calibri"/>
      <family val="2"/>
      <scheme val="minor"/>
    </font>
    <font>
      <b/>
      <sz val="9"/>
      <color theme="1"/>
      <name val="Calibri"/>
      <family val="2"/>
      <scheme val="minor"/>
    </font>
    <font>
      <b/>
      <sz val="11"/>
      <color rgb="FF002060"/>
      <name val="Calibri"/>
      <family val="2"/>
      <scheme val="minor"/>
    </font>
    <font>
      <b/>
      <i/>
      <sz val="12"/>
      <color rgb="FFFF0000"/>
      <name val="Calibri Light"/>
      <family val="2"/>
    </font>
    <font>
      <i/>
      <sz val="12"/>
      <color theme="1"/>
      <name val="Calibri"/>
      <family val="2"/>
      <scheme val="minor"/>
    </font>
    <font>
      <b/>
      <i/>
      <sz val="22"/>
      <color theme="1"/>
      <name val="Calibri"/>
      <family val="2"/>
      <scheme val="minor"/>
    </font>
    <font>
      <b/>
      <sz val="16"/>
      <color theme="1"/>
      <name val="Calibri"/>
      <family val="2"/>
      <scheme val="minor"/>
    </font>
    <font>
      <i/>
      <sz val="9"/>
      <color theme="1"/>
      <name val="Calibri"/>
      <family val="2"/>
      <scheme val="minor"/>
    </font>
    <font>
      <b/>
      <sz val="10"/>
      <color theme="1"/>
      <name val="Times New Roman"/>
      <family val="1"/>
    </font>
    <font>
      <b/>
      <sz val="12"/>
      <color rgb="FFFFFFFF"/>
      <name val="Times New Roman"/>
      <family val="1"/>
    </font>
    <font>
      <b/>
      <sz val="12"/>
      <color rgb="FF767171"/>
      <name val="Times New Roman"/>
      <family val="1"/>
    </font>
    <font>
      <sz val="12"/>
      <color rgb="FF767171"/>
      <name val="Times New Roman"/>
      <family val="1"/>
    </font>
    <font>
      <sz val="8"/>
      <name val="Calibri"/>
      <family val="2"/>
      <scheme val="minor"/>
    </font>
    <font>
      <sz val="11"/>
      <color theme="1"/>
      <name val="Bookman Old Style"/>
      <family val="1"/>
    </font>
    <font>
      <i/>
      <sz val="10"/>
      <color theme="1"/>
      <name val="Arial"/>
      <family val="2"/>
    </font>
    <font>
      <i/>
      <sz val="10"/>
      <color theme="1"/>
      <name val="Calibri Light"/>
      <family val="2"/>
      <scheme val="major"/>
    </font>
    <font>
      <sz val="11"/>
      <color theme="1"/>
      <name val="Goudy Old Style"/>
      <family val="1"/>
    </font>
    <font>
      <sz val="7"/>
      <color theme="1"/>
      <name val="Times New Roman"/>
      <family val="1"/>
    </font>
    <font>
      <b/>
      <sz val="13"/>
      <color theme="1"/>
      <name val="Calibri Light"/>
      <family val="2"/>
      <scheme val="major"/>
    </font>
  </fonts>
  <fills count="17">
    <fill>
      <patternFill patternType="none"/>
    </fill>
    <fill>
      <patternFill patternType="gray125"/>
    </fill>
    <fill>
      <patternFill patternType="solid">
        <fgColor rgb="FFB6E1E7"/>
        <bgColor indexed="64"/>
      </patternFill>
    </fill>
    <fill>
      <patternFill patternType="solid">
        <fgColor rgb="FFC1EDFC"/>
        <bgColor indexed="64"/>
      </patternFill>
    </fill>
    <fill>
      <patternFill patternType="solid">
        <fgColor rgb="FFB3CCFF"/>
        <bgColor indexed="64"/>
      </patternFill>
    </fill>
    <fill>
      <patternFill patternType="solid">
        <fgColor rgb="FFC0CF3A"/>
        <bgColor indexed="64"/>
      </patternFill>
    </fill>
    <fill>
      <patternFill patternType="solid">
        <fgColor rgb="FFFAFD77"/>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rgb="FF001848"/>
        <bgColor indexed="64"/>
      </patternFill>
    </fill>
    <fill>
      <patternFill patternType="solid">
        <fgColor theme="7"/>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9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right style="medium">
        <color rgb="FF5B9BD5"/>
      </right>
      <top style="medium">
        <color rgb="FF5B9BD5"/>
      </top>
      <bottom style="medium">
        <color rgb="FF5B9BD5"/>
      </bottom>
      <diagonal/>
    </border>
    <border>
      <left/>
      <right/>
      <top style="medium">
        <color rgb="FF5B9BD5"/>
      </top>
      <bottom style="medium">
        <color rgb="FF5B9BD5"/>
      </bottom>
      <diagonal/>
    </border>
    <border>
      <left/>
      <right style="medium">
        <color rgb="FF5B9BD5"/>
      </right>
      <top/>
      <bottom style="medium">
        <color rgb="FF5B9BD5"/>
      </bottom>
      <diagonal/>
    </border>
    <border>
      <left style="medium">
        <color rgb="FF5B9BD5"/>
      </left>
      <right/>
      <top style="medium">
        <color rgb="FF5B9BD5"/>
      </top>
      <bottom style="medium">
        <color rgb="FF5B9BD5"/>
      </bottom>
      <diagonal/>
    </border>
    <border>
      <left style="medium">
        <color rgb="FF5B9BD5"/>
      </left>
      <right style="medium">
        <color rgb="FF5B9BD5"/>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rgb="FF5B9BD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theme="4" tint="0.39997558519241921"/>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B0F0"/>
      </left>
      <right style="medium">
        <color rgb="FF5B9BD5"/>
      </right>
      <top style="medium">
        <color rgb="FF5B9BD5"/>
      </top>
      <bottom/>
      <diagonal/>
    </border>
    <border>
      <left style="thin">
        <color rgb="FF00B0F0"/>
      </left>
      <right style="medium">
        <color rgb="FF5B9BD5"/>
      </right>
      <top/>
      <bottom style="medium">
        <color rgb="FF5B9BD5"/>
      </bottom>
      <diagonal/>
    </border>
    <border>
      <left/>
      <right style="thin">
        <color rgb="FF00B0F0"/>
      </right>
      <top style="medium">
        <color rgb="FF5B9BD5"/>
      </top>
      <bottom style="medium">
        <color rgb="FF5B9BD5"/>
      </bottom>
      <diagonal/>
    </border>
    <border>
      <left style="medium">
        <color rgb="FF5B9BD5"/>
      </left>
      <right style="thin">
        <color rgb="FF00B0F0"/>
      </right>
      <top style="medium">
        <color rgb="FF5B9BD5"/>
      </top>
      <bottom style="medium">
        <color rgb="FF5B9BD5"/>
      </bottom>
      <diagonal/>
    </border>
    <border>
      <left style="thin">
        <color rgb="FF00B0F0"/>
      </left>
      <right style="thin">
        <color rgb="FF00B0F0"/>
      </right>
      <top style="medium">
        <color rgb="FF5B9BD5"/>
      </top>
      <bottom style="medium">
        <color rgb="FF5B9BD5"/>
      </bottom>
      <diagonal/>
    </border>
    <border>
      <left style="thin">
        <color rgb="FF00B0F0"/>
      </left>
      <right style="thin">
        <color rgb="FF00B0F0"/>
      </right>
      <top/>
      <bottom style="medium">
        <color rgb="FF5B9BD5"/>
      </bottom>
      <diagonal/>
    </border>
    <border>
      <left style="medium">
        <color rgb="FF5B9BD5"/>
      </left>
      <right/>
      <top style="medium">
        <color rgb="FF5B9BD5"/>
      </top>
      <bottom/>
      <diagonal/>
    </border>
    <border>
      <left style="medium">
        <color rgb="FF5B9BD5"/>
      </left>
      <right/>
      <top/>
      <bottom style="medium">
        <color rgb="FF5B9BD5"/>
      </bottom>
      <diagonal/>
    </border>
    <border>
      <left style="thin">
        <color indexed="64"/>
      </left>
      <right/>
      <top style="medium">
        <color indexed="64"/>
      </top>
      <bottom style="medium">
        <color indexed="64"/>
      </bottom>
      <diagonal/>
    </border>
    <border>
      <left style="medium">
        <color indexed="64"/>
      </left>
      <right style="medium">
        <color rgb="FF5B9BD5"/>
      </right>
      <top style="medium">
        <color indexed="64"/>
      </top>
      <bottom/>
      <diagonal/>
    </border>
    <border>
      <left/>
      <right style="medium">
        <color rgb="FF5B9BD5"/>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B0F0"/>
      </right>
      <top style="medium">
        <color indexed="64"/>
      </top>
      <bottom/>
      <diagonal/>
    </border>
    <border>
      <left style="thin">
        <color rgb="FF00B0F0"/>
      </left>
      <right/>
      <top style="medium">
        <color indexed="64"/>
      </top>
      <bottom/>
      <diagonal/>
    </border>
    <border>
      <left style="thin">
        <color rgb="FF00B0F0"/>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rgb="FF000000"/>
      </right>
      <top/>
      <bottom/>
      <diagonal/>
    </border>
    <border>
      <left style="medium">
        <color rgb="FF000000"/>
      </left>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95">
    <xf numFmtId="0" fontId="0" fillId="0" borderId="0" xfId="0"/>
    <xf numFmtId="0" fontId="2" fillId="2" borderId="1" xfId="0" applyFont="1" applyFill="1" applyBorder="1" applyAlignment="1">
      <alignment vertical="center"/>
    </xf>
    <xf numFmtId="0" fontId="0" fillId="0" borderId="3" xfId="0" applyBorder="1" applyAlignment="1">
      <alignment vertical="center"/>
    </xf>
    <xf numFmtId="0" fontId="6"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 fillId="2" borderId="1" xfId="0" applyFont="1" applyFill="1"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vertical="center" wrapText="1"/>
    </xf>
    <xf numFmtId="0" fontId="0" fillId="0" borderId="3" xfId="0" applyBorder="1" applyAlignment="1">
      <alignment horizontal="center" vertical="center" wrapText="1"/>
    </xf>
    <xf numFmtId="0" fontId="9"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xf>
    <xf numFmtId="0" fontId="2" fillId="2" borderId="1" xfId="0" applyFont="1" applyFill="1" applyBorder="1" applyAlignment="1">
      <alignment horizontal="center"/>
    </xf>
    <xf numFmtId="0" fontId="2" fillId="2" borderId="3" xfId="0" applyFont="1" applyFill="1" applyBorder="1" applyAlignment="1">
      <alignment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2" fillId="2" borderId="9" xfId="0" applyFont="1" applyFill="1" applyBorder="1" applyAlignment="1">
      <alignment vertical="center"/>
    </xf>
    <xf numFmtId="0" fontId="28" fillId="0" borderId="0" xfId="0" applyFont="1"/>
    <xf numFmtId="0" fontId="3" fillId="0" borderId="0" xfId="0" applyFont="1" applyAlignment="1">
      <alignment horizontal="center" vertical="center" wrapText="1"/>
    </xf>
    <xf numFmtId="0" fontId="30" fillId="0" borderId="0" xfId="0" applyFont="1" applyAlignment="1">
      <alignment vertical="center"/>
    </xf>
    <xf numFmtId="0" fontId="31" fillId="0" borderId="0" xfId="0" applyFont="1" applyAlignment="1">
      <alignment horizontal="center" vertical="center" wrapText="1"/>
    </xf>
    <xf numFmtId="0" fontId="32" fillId="3" borderId="14" xfId="0" applyFont="1" applyFill="1" applyBorder="1" applyAlignment="1">
      <alignment vertical="center" wrapText="1"/>
    </xf>
    <xf numFmtId="3" fontId="32" fillId="3" borderId="14" xfId="0" applyNumberFormat="1" applyFont="1" applyFill="1" applyBorder="1" applyAlignment="1">
      <alignment horizontal="center" vertical="center"/>
    </xf>
    <xf numFmtId="0" fontId="32" fillId="3" borderId="11" xfId="0" applyFont="1" applyFill="1" applyBorder="1" applyAlignment="1">
      <alignment vertical="center"/>
    </xf>
    <xf numFmtId="0" fontId="32" fillId="3" borderId="14" xfId="0" applyFont="1" applyFill="1" applyBorder="1" applyAlignment="1">
      <alignment horizontal="center" vertical="center" wrapText="1"/>
    </xf>
    <xf numFmtId="3" fontId="32" fillId="3" borderId="14" xfId="0" applyNumberFormat="1" applyFont="1" applyFill="1" applyBorder="1" applyAlignment="1">
      <alignment horizontal="center" vertical="center" wrapText="1"/>
    </xf>
    <xf numFmtId="0" fontId="32" fillId="3" borderId="14" xfId="0" applyFont="1" applyFill="1" applyBorder="1" applyAlignment="1">
      <alignment horizontal="center" vertical="center"/>
    </xf>
    <xf numFmtId="166" fontId="32" fillId="3" borderId="14" xfId="1" applyNumberFormat="1" applyFont="1" applyFill="1" applyBorder="1" applyAlignment="1">
      <alignment horizontal="center" vertical="center" wrapText="1"/>
    </xf>
    <xf numFmtId="0" fontId="32" fillId="2" borderId="11" xfId="0" applyFont="1" applyFill="1" applyBorder="1" applyAlignment="1">
      <alignment vertical="center"/>
    </xf>
    <xf numFmtId="0" fontId="32" fillId="2" borderId="11" xfId="0" applyFont="1" applyFill="1" applyBorder="1" applyAlignment="1">
      <alignment horizontal="left" vertical="center"/>
    </xf>
    <xf numFmtId="0" fontId="32" fillId="2" borderId="11" xfId="0" applyFont="1" applyFill="1" applyBorder="1" applyAlignment="1">
      <alignment horizontal="left" vertical="center" wrapText="1"/>
    </xf>
    <xf numFmtId="0" fontId="26" fillId="0" borderId="11" xfId="0" applyFont="1" applyBorder="1" applyAlignment="1">
      <alignment horizontal="right" vertical="center"/>
    </xf>
    <xf numFmtId="0" fontId="32" fillId="2" borderId="15"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2" xfId="0" applyFont="1" applyFill="1" applyBorder="1" applyAlignment="1">
      <alignment horizontal="center" vertical="center" wrapText="1"/>
    </xf>
    <xf numFmtId="9" fontId="32" fillId="3" borderId="14" xfId="2" applyFont="1" applyFill="1" applyBorder="1" applyAlignment="1">
      <alignment horizontal="center" vertical="center" wrapText="1"/>
    </xf>
    <xf numFmtId="3"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0" fontId="32" fillId="3" borderId="15" xfId="0" applyFont="1" applyFill="1" applyBorder="1" applyAlignment="1">
      <alignment vertical="center" wrapText="1"/>
    </xf>
    <xf numFmtId="0" fontId="32" fillId="3" borderId="13" xfId="0" applyFont="1" applyFill="1" applyBorder="1" applyAlignment="1">
      <alignment vertical="center" wrapText="1"/>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9" fontId="0" fillId="0" borderId="25" xfId="0" applyNumberFormat="1" applyBorder="1"/>
    <xf numFmtId="0" fontId="29" fillId="0" borderId="0" xfId="0" applyFont="1"/>
    <xf numFmtId="0" fontId="0" fillId="0" borderId="20" xfId="0" applyBorder="1" applyAlignment="1">
      <alignment horizontal="center" vertical="center" wrapText="1"/>
    </xf>
    <xf numFmtId="0" fontId="0" fillId="0" borderId="1" xfId="0" applyBorder="1" applyAlignment="1">
      <alignment horizontal="center" vertical="center" wrapText="1"/>
    </xf>
    <xf numFmtId="2"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0" fontId="35" fillId="0" borderId="0" xfId="0" applyFont="1"/>
    <xf numFmtId="0" fontId="36" fillId="0" borderId="0" xfId="0" applyFont="1"/>
    <xf numFmtId="3" fontId="0" fillId="0" borderId="0" xfId="0" applyNumberFormat="1"/>
    <xf numFmtId="0" fontId="27" fillId="0" borderId="0" xfId="0" applyFont="1" applyAlignment="1">
      <alignment horizontal="center" vertical="center" wrapText="1"/>
    </xf>
    <xf numFmtId="0" fontId="3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32" fillId="0" borderId="0" xfId="0" applyNumberFormat="1" applyFont="1" applyAlignment="1">
      <alignment horizontal="center" vertical="center"/>
    </xf>
    <xf numFmtId="3" fontId="32" fillId="2" borderId="14" xfId="0" applyNumberFormat="1" applyFont="1" applyFill="1" applyBorder="1" applyAlignment="1">
      <alignment horizontal="center" vertical="center"/>
    </xf>
    <xf numFmtId="3" fontId="31" fillId="7" borderId="0" xfId="0" applyNumberFormat="1" applyFont="1" applyFill="1"/>
    <xf numFmtId="9" fontId="2" fillId="0" borderId="38" xfId="2" applyFont="1" applyBorder="1" applyAlignment="1">
      <alignment horizontal="center"/>
    </xf>
    <xf numFmtId="9" fontId="2" fillId="0" borderId="39" xfId="2" applyFont="1" applyBorder="1" applyAlignment="1">
      <alignment horizontal="center"/>
    </xf>
    <xf numFmtId="9" fontId="0" fillId="0" borderId="1" xfId="2" applyFont="1" applyBorder="1" applyAlignment="1">
      <alignment horizontal="center"/>
    </xf>
    <xf numFmtId="165" fontId="0" fillId="0" borderId="0" xfId="0" applyNumberFormat="1"/>
    <xf numFmtId="167" fontId="4" fillId="0" borderId="14" xfId="2" applyNumberFormat="1" applyFont="1" applyBorder="1" applyAlignment="1">
      <alignment horizontal="center" vertical="center" wrapText="1"/>
    </xf>
    <xf numFmtId="9" fontId="2" fillId="2" borderId="4" xfId="2" applyFont="1" applyFill="1" applyBorder="1" applyAlignment="1">
      <alignment horizontal="center" vertical="center" wrapText="1"/>
    </xf>
    <xf numFmtId="9" fontId="0" fillId="0" borderId="4" xfId="2" applyFont="1" applyFill="1" applyBorder="1" applyAlignment="1">
      <alignment horizontal="center" vertical="center" wrapText="1"/>
    </xf>
    <xf numFmtId="9" fontId="2" fillId="2" borderId="3" xfId="2" applyFont="1" applyFill="1" applyBorder="1" applyAlignment="1">
      <alignment horizontal="center" vertical="center" wrapText="1"/>
    </xf>
    <xf numFmtId="9" fontId="0" fillId="0" borderId="0" xfId="2" applyFont="1" applyAlignment="1">
      <alignment horizontal="center"/>
    </xf>
    <xf numFmtId="0" fontId="39" fillId="3" borderId="14" xfId="0" applyFont="1" applyFill="1" applyBorder="1" applyAlignment="1">
      <alignment vertical="center" wrapText="1"/>
    </xf>
    <xf numFmtId="0" fontId="39" fillId="3" borderId="13" xfId="0" applyFont="1" applyFill="1" applyBorder="1" applyAlignment="1">
      <alignment vertical="center" wrapText="1"/>
    </xf>
    <xf numFmtId="3" fontId="39" fillId="3" borderId="14" xfId="0" applyNumberFormat="1" applyFont="1" applyFill="1" applyBorder="1" applyAlignment="1">
      <alignment horizontal="center" vertical="center"/>
    </xf>
    <xf numFmtId="0" fontId="35" fillId="2" borderId="13" xfId="0" applyFont="1" applyFill="1" applyBorder="1" applyAlignment="1">
      <alignment horizontal="center" vertical="center"/>
    </xf>
    <xf numFmtId="165" fontId="0" fillId="0" borderId="0" xfId="1" applyNumberFormat="1" applyFont="1" applyFill="1" applyBorder="1" applyAlignment="1">
      <alignment horizontal="center" vertical="center" wrapText="1"/>
    </xf>
    <xf numFmtId="2" fontId="0" fillId="0" borderId="0" xfId="0" applyNumberFormat="1" applyAlignment="1">
      <alignment horizontal="center"/>
    </xf>
    <xf numFmtId="0" fontId="3" fillId="2" borderId="1" xfId="0" applyFont="1" applyFill="1" applyBorder="1" applyAlignment="1">
      <alignment horizontal="center" vertical="center" wrapText="1"/>
    </xf>
    <xf numFmtId="0" fontId="40" fillId="0" borderId="0" xfId="0" applyFont="1" applyAlignment="1">
      <alignment vertical="center"/>
    </xf>
    <xf numFmtId="167" fontId="0" fillId="0" borderId="4" xfId="2" applyNumberFormat="1" applyFont="1" applyBorder="1" applyAlignment="1">
      <alignment horizontal="center" vertical="center" wrapText="1"/>
    </xf>
    <xf numFmtId="0" fontId="26" fillId="0" borderId="29" xfId="0" applyFont="1" applyBorder="1" applyAlignment="1">
      <alignment horizontal="right" vertical="center"/>
    </xf>
    <xf numFmtId="0" fontId="0" fillId="0" borderId="29" xfId="0" applyBorder="1" applyAlignment="1">
      <alignment horizontal="right"/>
    </xf>
    <xf numFmtId="165" fontId="0" fillId="0" borderId="30" xfId="1" applyNumberFormat="1" applyFont="1" applyBorder="1"/>
    <xf numFmtId="167" fontId="0" fillId="0" borderId="4" xfId="2" applyNumberFormat="1" applyFont="1" applyFill="1" applyBorder="1" applyAlignment="1">
      <alignment horizontal="center" vertical="center" wrapText="1"/>
    </xf>
    <xf numFmtId="3" fontId="2" fillId="0" borderId="0" xfId="0" applyNumberFormat="1" applyFont="1"/>
    <xf numFmtId="0" fontId="29" fillId="0" borderId="0" xfId="0" applyFont="1" applyAlignment="1">
      <alignment horizontal="center" vertical="center"/>
    </xf>
    <xf numFmtId="0" fontId="27" fillId="0" borderId="0" xfId="0" applyFont="1" applyAlignment="1">
      <alignment vertical="center" wrapText="1"/>
    </xf>
    <xf numFmtId="0" fontId="34" fillId="0" borderId="0" xfId="0" applyFont="1" applyAlignment="1">
      <alignment vertical="center" wrapText="1"/>
    </xf>
    <xf numFmtId="3" fontId="34" fillId="0" borderId="0" xfId="0" applyNumberFormat="1" applyFont="1" applyAlignment="1">
      <alignment horizontal="center" vertical="center"/>
    </xf>
    <xf numFmtId="0" fontId="32" fillId="3" borderId="49" xfId="0" applyFont="1" applyFill="1" applyBorder="1" applyAlignment="1">
      <alignment vertical="center" wrapText="1"/>
    </xf>
    <xf numFmtId="0" fontId="4" fillId="2" borderId="49" xfId="0" applyFont="1" applyFill="1" applyBorder="1" applyAlignment="1">
      <alignment horizontal="center" vertical="center"/>
    </xf>
    <xf numFmtId="3" fontId="32" fillId="3" borderId="49" xfId="0" applyNumberFormat="1" applyFont="1" applyFill="1" applyBorder="1" applyAlignment="1">
      <alignment horizontal="center" vertical="center"/>
    </xf>
    <xf numFmtId="0" fontId="26" fillId="0" borderId="52" xfId="0" applyFont="1" applyBorder="1" applyAlignment="1">
      <alignment horizontal="right" vertical="center"/>
    </xf>
    <xf numFmtId="0" fontId="26" fillId="0" borderId="52" xfId="0" applyFont="1" applyBorder="1" applyAlignment="1">
      <alignment horizontal="right" vertical="center" wrapText="1"/>
    </xf>
    <xf numFmtId="9" fontId="2" fillId="0" borderId="53" xfId="2" applyFont="1" applyBorder="1" applyAlignment="1">
      <alignment horizontal="center"/>
    </xf>
    <xf numFmtId="9" fontId="36" fillId="0" borderId="1" xfId="2" applyFont="1" applyBorder="1" applyAlignment="1">
      <alignment horizontal="center"/>
    </xf>
    <xf numFmtId="0" fontId="32" fillId="3" borderId="52" xfId="0" applyFont="1" applyFill="1" applyBorder="1" applyAlignment="1">
      <alignment vertical="center"/>
    </xf>
    <xf numFmtId="0" fontId="32" fillId="3" borderId="54" xfId="0" applyFont="1" applyFill="1" applyBorder="1" applyAlignment="1">
      <alignment vertical="center" wrapText="1"/>
    </xf>
    <xf numFmtId="0" fontId="32" fillId="3" borderId="55" xfId="0" applyFont="1" applyFill="1" applyBorder="1" applyAlignment="1">
      <alignment vertical="center" wrapText="1"/>
    </xf>
    <xf numFmtId="0" fontId="39" fillId="3" borderId="56" xfId="0" applyFont="1" applyFill="1" applyBorder="1" applyAlignment="1">
      <alignment vertical="center" wrapText="1"/>
    </xf>
    <xf numFmtId="0" fontId="32" fillId="3" borderId="36" xfId="0" applyFont="1" applyFill="1" applyBorder="1" applyAlignment="1">
      <alignment horizontal="center" vertical="center" wrapText="1"/>
    </xf>
    <xf numFmtId="0" fontId="39" fillId="3" borderId="37" xfId="0" applyFont="1" applyFill="1" applyBorder="1" applyAlignment="1">
      <alignment horizontal="center" vertical="center" wrapText="1"/>
    </xf>
    <xf numFmtId="3" fontId="2" fillId="0" borderId="43" xfId="0" applyNumberFormat="1" applyFont="1" applyBorder="1" applyAlignment="1">
      <alignment horizontal="center"/>
    </xf>
    <xf numFmtId="0" fontId="13" fillId="0" borderId="0" xfId="0" applyFont="1"/>
    <xf numFmtId="9" fontId="0" fillId="2" borderId="1" xfId="0" applyNumberFormat="1" applyFill="1" applyBorder="1" applyAlignment="1">
      <alignment horizontal="center"/>
    </xf>
    <xf numFmtId="165" fontId="2" fillId="2" borderId="18" xfId="1" applyNumberFormat="1" applyFont="1" applyFill="1" applyBorder="1" applyAlignment="1">
      <alignment horizontal="left" vertical="center" wrapText="1"/>
    </xf>
    <xf numFmtId="165" fontId="0" fillId="0" borderId="3" xfId="1" applyNumberFormat="1" applyFont="1" applyFill="1" applyBorder="1" applyAlignment="1">
      <alignment horizontal="center" vertical="center" wrapText="1"/>
    </xf>
    <xf numFmtId="0" fontId="25" fillId="0" borderId="0" xfId="0" applyFont="1" applyAlignment="1">
      <alignment horizontal="center" vertical="center"/>
    </xf>
    <xf numFmtId="0" fontId="33" fillId="0" borderId="0" xfId="0" applyFont="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165" fontId="2" fillId="2" borderId="18" xfId="1"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39" fillId="3" borderId="54" xfId="0" applyFont="1" applyFill="1" applyBorder="1" applyAlignment="1">
      <alignment vertical="center" wrapText="1"/>
    </xf>
    <xf numFmtId="0" fontId="39" fillId="3" borderId="55" xfId="0" applyFont="1" applyFill="1" applyBorder="1" applyAlignment="1">
      <alignment vertical="center" wrapText="1"/>
    </xf>
    <xf numFmtId="0" fontId="39" fillId="2" borderId="65" xfId="0" applyFont="1" applyFill="1" applyBorder="1" applyAlignment="1">
      <alignment vertical="center" wrapText="1"/>
    </xf>
    <xf numFmtId="3" fontId="2" fillId="0" borderId="32" xfId="0" applyNumberFormat="1" applyFont="1" applyBorder="1" applyAlignment="1">
      <alignment horizontal="center"/>
    </xf>
    <xf numFmtId="0" fontId="32" fillId="3" borderId="66" xfId="0" applyFont="1" applyFill="1" applyBorder="1" applyAlignment="1">
      <alignment vertical="center"/>
    </xf>
    <xf numFmtId="0" fontId="32" fillId="3" borderId="44" xfId="0" applyFont="1" applyFill="1" applyBorder="1" applyAlignment="1">
      <alignment vertical="center"/>
    </xf>
    <xf numFmtId="0" fontId="32" fillId="3" borderId="35" xfId="0" applyFont="1" applyFill="1" applyBorder="1" applyAlignment="1">
      <alignment horizontal="center" vertical="center" wrapText="1"/>
    </xf>
    <xf numFmtId="0" fontId="39" fillId="3" borderId="36" xfId="0" applyFont="1" applyFill="1" applyBorder="1" applyAlignment="1">
      <alignment horizontal="center" vertical="center" wrapText="1"/>
    </xf>
    <xf numFmtId="3" fontId="2" fillId="0" borderId="31" xfId="0" applyNumberFormat="1" applyFont="1" applyBorder="1" applyAlignment="1">
      <alignment horizontal="center"/>
    </xf>
    <xf numFmtId="0" fontId="39" fillId="2" borderId="24" xfId="0" applyFont="1" applyFill="1" applyBorder="1" applyAlignment="1">
      <alignment vertical="center" wrapText="1"/>
    </xf>
    <xf numFmtId="0" fontId="32" fillId="2" borderId="13" xfId="0" applyFont="1" applyFill="1" applyBorder="1" applyAlignment="1">
      <alignment vertical="center" wrapText="1"/>
    </xf>
    <xf numFmtId="0" fontId="35" fillId="2" borderId="47" xfId="0" applyFont="1" applyFill="1" applyBorder="1" applyAlignment="1">
      <alignment horizontal="center" vertical="center"/>
    </xf>
    <xf numFmtId="165" fontId="4" fillId="0" borderId="14" xfId="1" applyNumberFormat="1" applyFont="1" applyFill="1" applyBorder="1" applyAlignment="1">
      <alignment horizontal="center" vertical="center"/>
    </xf>
    <xf numFmtId="165" fontId="35" fillId="0" borderId="14" xfId="1" applyNumberFormat="1" applyFont="1" applyFill="1" applyBorder="1" applyAlignment="1">
      <alignment horizontal="center" vertical="center"/>
    </xf>
    <xf numFmtId="165" fontId="35" fillId="0" borderId="24" xfId="1" applyNumberFormat="1" applyFont="1" applyFill="1" applyBorder="1" applyAlignment="1">
      <alignment horizontal="center" vertical="center"/>
    </xf>
    <xf numFmtId="165" fontId="3" fillId="0" borderId="49" xfId="1" applyNumberFormat="1" applyFont="1" applyFill="1" applyBorder="1" applyAlignment="1">
      <alignment horizontal="center" vertical="center" wrapText="1"/>
    </xf>
    <xf numFmtId="165" fontId="4" fillId="2" borderId="15" xfId="1" applyNumberFormat="1" applyFont="1" applyFill="1" applyBorder="1" applyAlignment="1">
      <alignment horizontal="center" vertical="center"/>
    </xf>
    <xf numFmtId="165" fontId="4" fillId="2" borderId="13" xfId="1" applyNumberFormat="1" applyFont="1" applyFill="1" applyBorder="1" applyAlignment="1">
      <alignment horizontal="center" vertical="center"/>
    </xf>
    <xf numFmtId="165" fontId="35" fillId="2" borderId="13" xfId="1" applyNumberFormat="1" applyFont="1" applyFill="1" applyBorder="1" applyAlignment="1">
      <alignment horizontal="center" vertical="center"/>
    </xf>
    <xf numFmtId="165" fontId="35" fillId="2" borderId="47" xfId="1" applyNumberFormat="1" applyFont="1" applyFill="1" applyBorder="1" applyAlignment="1">
      <alignment horizontal="center" vertical="center"/>
    </xf>
    <xf numFmtId="165" fontId="4" fillId="2" borderId="49" xfId="1" applyNumberFormat="1" applyFont="1" applyFill="1" applyBorder="1" applyAlignment="1">
      <alignment horizontal="center" vertical="center"/>
    </xf>
    <xf numFmtId="165" fontId="4" fillId="0" borderId="14" xfId="1" applyNumberFormat="1" applyFont="1" applyBorder="1" applyAlignment="1">
      <alignment horizontal="center" vertical="center"/>
    </xf>
    <xf numFmtId="165" fontId="35" fillId="0" borderId="48" xfId="1" applyNumberFormat="1" applyFont="1" applyFill="1" applyBorder="1" applyAlignment="1">
      <alignment horizontal="center" vertical="center"/>
    </xf>
    <xf numFmtId="165" fontId="3" fillId="0" borderId="50" xfId="1" applyNumberFormat="1" applyFont="1" applyBorder="1" applyAlignment="1">
      <alignment horizontal="center" vertical="center" wrapText="1"/>
    </xf>
    <xf numFmtId="165" fontId="3" fillId="0" borderId="49" xfId="1" applyNumberFormat="1" applyFont="1" applyBorder="1" applyAlignment="1">
      <alignment horizontal="center" vertical="center" wrapText="1"/>
    </xf>
    <xf numFmtId="165" fontId="4" fillId="2" borderId="13" xfId="1" applyNumberFormat="1" applyFont="1" applyFill="1" applyBorder="1" applyAlignment="1">
      <alignment horizontal="center" vertical="center" wrapText="1"/>
    </xf>
    <xf numFmtId="165" fontId="0" fillId="0" borderId="14" xfId="1" applyNumberFormat="1" applyFont="1" applyFill="1" applyBorder="1" applyAlignment="1">
      <alignment vertical="center"/>
    </xf>
    <xf numFmtId="165" fontId="32" fillId="3" borderId="14" xfId="1" applyNumberFormat="1" applyFont="1" applyFill="1" applyBorder="1" applyAlignment="1">
      <alignment horizontal="center" vertical="center"/>
    </xf>
    <xf numFmtId="165" fontId="1" fillId="0" borderId="14" xfId="1" applyNumberFormat="1" applyFont="1" applyFill="1" applyBorder="1" applyAlignment="1">
      <alignment horizontal="center" vertical="center"/>
    </xf>
    <xf numFmtId="165" fontId="33" fillId="2" borderId="14" xfId="1" applyNumberFormat="1" applyFont="1" applyFill="1" applyBorder="1" applyAlignment="1">
      <alignment horizontal="center" vertical="center"/>
    </xf>
    <xf numFmtId="165" fontId="1" fillId="2" borderId="13" xfId="1" applyNumberFormat="1" applyFont="1" applyFill="1" applyBorder="1" applyAlignment="1">
      <alignment horizontal="center" vertical="center" wrapText="1"/>
    </xf>
    <xf numFmtId="166" fontId="33" fillId="2" borderId="14" xfId="1" applyNumberFormat="1" applyFont="1" applyFill="1" applyBorder="1" applyAlignment="1">
      <alignment horizontal="center" vertical="center" wrapText="1"/>
    </xf>
    <xf numFmtId="0" fontId="33" fillId="2" borderId="13" xfId="0" applyFont="1" applyFill="1" applyBorder="1" applyAlignment="1">
      <alignment horizontal="center" vertical="center" wrapText="1"/>
    </xf>
    <xf numFmtId="0" fontId="0" fillId="0" borderId="1" xfId="0" applyBorder="1" applyAlignment="1">
      <alignment horizontal="center"/>
    </xf>
    <xf numFmtId="167" fontId="2" fillId="2" borderId="4" xfId="2" applyNumberFormat="1" applyFont="1" applyFill="1" applyBorder="1" applyAlignment="1">
      <alignment horizontal="center" vertical="center" wrapText="1"/>
    </xf>
    <xf numFmtId="0" fontId="0" fillId="0" borderId="25" xfId="0" applyBorder="1" applyAlignment="1">
      <alignment horizont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Alignment="1">
      <alignment horizontal="center" vertical="center" wrapText="1"/>
    </xf>
    <xf numFmtId="1" fontId="0" fillId="0" borderId="0" xfId="0" applyNumberFormat="1" applyAlignment="1">
      <alignment horizontal="center" vertical="center" wrapText="1"/>
    </xf>
    <xf numFmtId="0" fontId="41" fillId="0" borderId="0" xfId="0" applyFont="1" applyAlignment="1">
      <alignment horizontal="left"/>
    </xf>
    <xf numFmtId="3" fontId="41" fillId="0" borderId="0" xfId="0" applyNumberFormat="1" applyFont="1"/>
    <xf numFmtId="0" fontId="3" fillId="2" borderId="69" xfId="0" applyFont="1" applyFill="1" applyBorder="1" applyAlignment="1">
      <alignment horizontal="center" vertical="center" wrapText="1"/>
    </xf>
    <xf numFmtId="0" fontId="13" fillId="0" borderId="0" xfId="0" applyFont="1" applyAlignment="1">
      <alignment horizontal="center" vertical="center" wrapText="1"/>
    </xf>
    <xf numFmtId="1" fontId="13" fillId="0" borderId="0" xfId="0" applyNumberFormat="1" applyFont="1" applyAlignment="1">
      <alignment horizontal="center" vertical="center" wrapText="1"/>
    </xf>
    <xf numFmtId="3" fontId="13" fillId="0" borderId="0" xfId="0" applyNumberFormat="1" applyFont="1"/>
    <xf numFmtId="0" fontId="2" fillId="2" borderId="69" xfId="0" applyFont="1" applyFill="1" applyBorder="1" applyAlignment="1">
      <alignment wrapText="1"/>
    </xf>
    <xf numFmtId="0" fontId="2" fillId="2" borderId="70" xfId="0" applyFont="1" applyFill="1" applyBorder="1"/>
    <xf numFmtId="0" fontId="2" fillId="2" borderId="18" xfId="0" applyFont="1" applyFill="1" applyBorder="1" applyAlignment="1">
      <alignment vertical="center" wrapText="1"/>
    </xf>
    <xf numFmtId="0" fontId="3" fillId="2" borderId="68" xfId="0" applyFont="1" applyFill="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3" xfId="0" applyFont="1" applyBorder="1" applyAlignment="1">
      <alignment horizontal="center" vertical="center" wrapText="1"/>
    </xf>
    <xf numFmtId="10" fontId="0" fillId="0" borderId="4" xfId="2" applyNumberFormat="1" applyFont="1" applyBorder="1" applyAlignment="1">
      <alignment horizontal="center" vertical="center" wrapText="1"/>
    </xf>
    <xf numFmtId="0" fontId="42" fillId="0" borderId="0" xfId="0" applyFont="1" applyAlignment="1">
      <alignment horizontal="center"/>
    </xf>
    <xf numFmtId="165" fontId="42" fillId="0" borderId="0" xfId="1" applyNumberFormat="1" applyFont="1" applyAlignment="1">
      <alignment horizontal="center"/>
    </xf>
    <xf numFmtId="165" fontId="2" fillId="2" borderId="72" xfId="1" applyNumberFormat="1" applyFont="1" applyFill="1" applyBorder="1" applyAlignment="1">
      <alignment horizontal="center" vertical="center" wrapText="1"/>
    </xf>
    <xf numFmtId="165" fontId="2" fillId="2" borderId="73" xfId="1" applyNumberFormat="1" applyFont="1" applyFill="1" applyBorder="1" applyAlignment="1">
      <alignment horizontal="center" vertical="center" wrapText="1"/>
    </xf>
    <xf numFmtId="165" fontId="2" fillId="2" borderId="42" xfId="1"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67" xfId="0" applyBorder="1" applyAlignment="1">
      <alignment vertical="center" wrapText="1"/>
    </xf>
    <xf numFmtId="0" fontId="0" fillId="0" borderId="26" xfId="0" applyBorder="1" applyAlignment="1">
      <alignment vertical="center" wrapText="1"/>
    </xf>
    <xf numFmtId="0" fontId="5" fillId="0" borderId="26" xfId="0" applyFont="1" applyBorder="1" applyAlignment="1">
      <alignment vertical="center" wrapText="1"/>
    </xf>
    <xf numFmtId="0" fontId="0" fillId="0" borderId="57" xfId="0" applyBorder="1" applyAlignment="1">
      <alignment vertical="center" wrapText="1"/>
    </xf>
    <xf numFmtId="0" fontId="0" fillId="0" borderId="74" xfId="0" applyBorder="1" applyAlignment="1">
      <alignment vertical="center" wrapText="1"/>
    </xf>
    <xf numFmtId="165" fontId="20" fillId="0" borderId="35" xfId="1" applyNumberFormat="1" applyFont="1" applyFill="1" applyBorder="1" applyAlignment="1">
      <alignment horizontal="center" vertical="center" wrapText="1"/>
    </xf>
    <xf numFmtId="165" fontId="20" fillId="0" borderId="36" xfId="1" applyNumberFormat="1" applyFont="1" applyFill="1" applyBorder="1" applyAlignment="1">
      <alignment horizontal="center" vertical="center" wrapText="1"/>
    </xf>
    <xf numFmtId="165" fontId="20" fillId="0" borderId="37" xfId="1" applyNumberFormat="1" applyFont="1" applyFill="1" applyBorder="1" applyAlignment="1">
      <alignment horizontal="center" vertical="center" wrapText="1"/>
    </xf>
    <xf numFmtId="165" fontId="20" fillId="0" borderId="29" xfId="1" applyNumberFormat="1" applyFont="1" applyFill="1" applyBorder="1" applyAlignment="1">
      <alignment horizontal="center" vertical="center" wrapText="1"/>
    </xf>
    <xf numFmtId="165" fontId="20" fillId="0" borderId="25" xfId="1" applyNumberFormat="1" applyFont="1" applyFill="1" applyBorder="1" applyAlignment="1">
      <alignment horizontal="center" vertical="center" wrapText="1"/>
    </xf>
    <xf numFmtId="165" fontId="20" fillId="0" borderId="30" xfId="1" applyNumberFormat="1" applyFont="1" applyFill="1" applyBorder="1" applyAlignment="1">
      <alignment horizontal="center" vertical="center" wrapText="1"/>
    </xf>
    <xf numFmtId="165" fontId="20" fillId="0" borderId="31" xfId="1" applyNumberFormat="1" applyFont="1" applyFill="1" applyBorder="1" applyAlignment="1">
      <alignment horizontal="center" vertical="center" wrapText="1"/>
    </xf>
    <xf numFmtId="165" fontId="20" fillId="0" borderId="43" xfId="1" applyNumberFormat="1" applyFont="1" applyFill="1" applyBorder="1" applyAlignment="1">
      <alignment horizontal="center" vertical="center" wrapText="1"/>
    </xf>
    <xf numFmtId="165" fontId="20" fillId="0" borderId="32" xfId="1" applyNumberFormat="1" applyFont="1" applyFill="1" applyBorder="1" applyAlignment="1">
      <alignment horizontal="center" vertical="center" wrapText="1"/>
    </xf>
    <xf numFmtId="0" fontId="2" fillId="2" borderId="70" xfId="0" applyFont="1" applyFill="1" applyBorder="1" applyAlignment="1">
      <alignment horizontal="center" vertical="center"/>
    </xf>
    <xf numFmtId="0" fontId="2" fillId="2" borderId="69" xfId="0" applyFont="1" applyFill="1" applyBorder="1" applyAlignment="1">
      <alignment horizontal="center" vertical="center" wrapText="1"/>
    </xf>
    <xf numFmtId="165" fontId="29" fillId="0" borderId="0" xfId="0" applyNumberFormat="1" applyFont="1" applyAlignment="1">
      <alignment horizontal="center" vertical="center"/>
    </xf>
    <xf numFmtId="0" fontId="13" fillId="0" borderId="0" xfId="0" applyFont="1" applyAlignment="1">
      <alignment horizontal="left"/>
    </xf>
    <xf numFmtId="0" fontId="36" fillId="2" borderId="3" xfId="0" applyFont="1" applyFill="1" applyBorder="1" applyAlignment="1">
      <alignment horizontal="center" vertical="center" wrapText="1"/>
    </xf>
    <xf numFmtId="165" fontId="36" fillId="2" borderId="3" xfId="1" applyNumberFormat="1" applyFont="1" applyFill="1" applyBorder="1" applyAlignment="1">
      <alignment horizontal="center" vertical="center" wrapText="1"/>
    </xf>
    <xf numFmtId="0" fontId="2" fillId="0" borderId="25" xfId="0" applyFont="1" applyBorder="1" applyAlignment="1">
      <alignment horizontal="left"/>
    </xf>
    <xf numFmtId="0" fontId="26" fillId="0" borderId="29" xfId="0" applyFont="1" applyBorder="1" applyAlignment="1">
      <alignment horizontal="right" vertical="center" wrapText="1"/>
    </xf>
    <xf numFmtId="0" fontId="26" fillId="0" borderId="0" xfId="0" applyFont="1" applyAlignment="1">
      <alignment horizontal="right" vertical="center"/>
    </xf>
    <xf numFmtId="9" fontId="0" fillId="0" borderId="0" xfId="0" applyNumberFormat="1"/>
    <xf numFmtId="10" fontId="0" fillId="0" borderId="0" xfId="0" applyNumberFormat="1"/>
    <xf numFmtId="0" fontId="32" fillId="2" borderId="25" xfId="0" applyFont="1" applyFill="1" applyBorder="1" applyAlignment="1">
      <alignment horizontal="left" vertical="center" wrapText="1"/>
    </xf>
    <xf numFmtId="0" fontId="32" fillId="2" borderId="25" xfId="0" applyFont="1" applyFill="1" applyBorder="1" applyAlignment="1">
      <alignment horizontal="center" vertical="center" wrapText="1"/>
    </xf>
    <xf numFmtId="0" fontId="0" fillId="2" borderId="28" xfId="0" applyFill="1" applyBorder="1"/>
    <xf numFmtId="0" fontId="0" fillId="2" borderId="25" xfId="0" applyFill="1" applyBorder="1"/>
    <xf numFmtId="0" fontId="26" fillId="0" borderId="25" xfId="0" applyFont="1" applyBorder="1" applyAlignment="1">
      <alignment horizontal="right" vertical="center"/>
    </xf>
    <xf numFmtId="165" fontId="1" fillId="0" borderId="25" xfId="1" applyNumberFormat="1" applyFont="1" applyFill="1" applyBorder="1" applyAlignment="1">
      <alignment horizontal="center" vertical="center"/>
    </xf>
    <xf numFmtId="9" fontId="0" fillId="0" borderId="25" xfId="2" applyFont="1" applyBorder="1" applyAlignment="1">
      <alignment horizontal="center" vertical="center"/>
    </xf>
    <xf numFmtId="0" fontId="32" fillId="2" borderId="25" xfId="0" applyFont="1" applyFill="1" applyBorder="1" applyAlignment="1">
      <alignment horizontal="left" vertical="center"/>
    </xf>
    <xf numFmtId="3" fontId="4" fillId="2" borderId="25" xfId="0" applyNumberFormat="1" applyFont="1" applyFill="1" applyBorder="1" applyAlignment="1">
      <alignment horizontal="center" vertical="center" wrapText="1"/>
    </xf>
    <xf numFmtId="9" fontId="0" fillId="2" borderId="25" xfId="2" applyFont="1" applyFill="1" applyBorder="1" applyAlignment="1">
      <alignment horizontal="center" vertical="center"/>
    </xf>
    <xf numFmtId="0" fontId="0" fillId="0" borderId="18" xfId="0" applyBorder="1" applyAlignment="1">
      <alignment vertical="center" wrapText="1"/>
    </xf>
    <xf numFmtId="165" fontId="2" fillId="2" borderId="39" xfId="1" applyNumberFormat="1" applyFont="1" applyFill="1" applyBorder="1" applyAlignment="1">
      <alignment horizontal="center" vertical="center" wrapText="1"/>
    </xf>
    <xf numFmtId="165" fontId="2" fillId="2" borderId="40" xfId="1" applyNumberFormat="1" applyFont="1" applyFill="1" applyBorder="1" applyAlignment="1">
      <alignment horizontal="center" vertical="center" wrapText="1"/>
    </xf>
    <xf numFmtId="0" fontId="2" fillId="2" borderId="9" xfId="0" applyFont="1" applyFill="1" applyBorder="1" applyAlignment="1">
      <alignment horizontal="center"/>
    </xf>
    <xf numFmtId="0" fontId="3" fillId="2" borderId="9" xfId="0" applyFont="1" applyFill="1" applyBorder="1" applyAlignment="1">
      <alignment vertical="center"/>
    </xf>
    <xf numFmtId="0" fontId="3" fillId="2" borderId="9" xfId="0" applyFont="1" applyFill="1" applyBorder="1" applyAlignment="1">
      <alignment horizontal="center" vertical="center"/>
    </xf>
    <xf numFmtId="10" fontId="0" fillId="0" borderId="30" xfId="2" applyNumberFormat="1" applyFont="1" applyBorder="1" applyAlignment="1">
      <alignment horizontal="center"/>
    </xf>
    <xf numFmtId="0" fontId="2" fillId="0" borderId="0" xfId="0" applyFont="1"/>
    <xf numFmtId="0" fontId="2" fillId="0" borderId="62" xfId="0" applyFont="1" applyBorder="1" applyAlignment="1">
      <alignment horizontal="left"/>
    </xf>
    <xf numFmtId="0" fontId="2" fillId="8" borderId="38" xfId="0" applyFont="1" applyFill="1" applyBorder="1" applyAlignment="1">
      <alignment horizontal="left"/>
    </xf>
    <xf numFmtId="0" fontId="0" fillId="9" borderId="0" xfId="0" applyFill="1"/>
    <xf numFmtId="9" fontId="0" fillId="0" borderId="0" xfId="2" applyFont="1" applyFill="1" applyBorder="1" applyAlignment="1">
      <alignment horizontal="center"/>
    </xf>
    <xf numFmtId="9" fontId="0" fillId="0" borderId="0" xfId="0" applyNumberFormat="1" applyAlignment="1">
      <alignment horizontal="center"/>
    </xf>
    <xf numFmtId="167" fontId="0" fillId="0" borderId="0" xfId="2" applyNumberFormat="1" applyFont="1" applyFill="1" applyBorder="1" applyAlignment="1">
      <alignment horizontal="center" vertical="center"/>
    </xf>
    <xf numFmtId="167" fontId="2" fillId="0" borderId="0" xfId="2" applyNumberFormat="1" applyFont="1" applyFill="1" applyBorder="1" applyAlignment="1">
      <alignment horizontal="center"/>
    </xf>
    <xf numFmtId="167" fontId="0" fillId="0" borderId="0" xfId="2" applyNumberFormat="1" applyFont="1" applyFill="1" applyBorder="1" applyAlignment="1">
      <alignment horizontal="center" vertical="center" wrapText="1"/>
    </xf>
    <xf numFmtId="167" fontId="2" fillId="0" borderId="0" xfId="2"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4" xfId="0" applyBorder="1" applyAlignment="1">
      <alignment horizontal="center" vertical="center" wrapText="1"/>
    </xf>
    <xf numFmtId="3" fontId="36" fillId="2" borderId="1" xfId="0" applyNumberFormat="1" applyFont="1" applyFill="1" applyBorder="1" applyAlignment="1">
      <alignment horizontal="center" vertical="center" wrapText="1"/>
    </xf>
    <xf numFmtId="0" fontId="47" fillId="0" borderId="0" xfId="0" applyFont="1"/>
    <xf numFmtId="3" fontId="0" fillId="0" borderId="4" xfId="0" applyNumberFormat="1" applyBorder="1" applyAlignment="1">
      <alignment horizontal="center" vertical="center" wrapText="1"/>
    </xf>
    <xf numFmtId="165" fontId="2" fillId="2" borderId="25" xfId="0" applyNumberFormat="1" applyFont="1" applyFill="1" applyBorder="1"/>
    <xf numFmtId="167" fontId="0" fillId="0" borderId="25" xfId="0" applyNumberFormat="1" applyBorder="1"/>
    <xf numFmtId="0" fontId="32" fillId="2" borderId="25" xfId="0" applyFont="1" applyFill="1" applyBorder="1" applyAlignment="1">
      <alignment horizontal="right" vertical="center"/>
    </xf>
    <xf numFmtId="9" fontId="2" fillId="2" borderId="25" xfId="2" applyFont="1" applyFill="1" applyBorder="1" applyAlignment="1">
      <alignment horizontal="center"/>
    </xf>
    <xf numFmtId="165" fontId="2" fillId="2" borderId="25" xfId="1" applyNumberFormat="1" applyFont="1" applyFill="1" applyBorder="1"/>
    <xf numFmtId="3" fontId="32" fillId="3" borderId="23" xfId="0" applyNumberFormat="1" applyFont="1" applyFill="1" applyBorder="1" applyAlignment="1">
      <alignment horizontal="center" vertical="center"/>
    </xf>
    <xf numFmtId="3" fontId="32" fillId="2" borderId="3" xfId="0" applyNumberFormat="1" applyFont="1" applyFill="1" applyBorder="1" applyAlignment="1">
      <alignment horizontal="center" vertical="center"/>
    </xf>
    <xf numFmtId="3" fontId="39" fillId="2" borderId="18" xfId="0" applyNumberFormat="1" applyFont="1" applyFill="1" applyBorder="1" applyAlignment="1">
      <alignment horizontal="center" vertical="center"/>
    </xf>
    <xf numFmtId="3" fontId="39" fillId="2" borderId="3" xfId="0" applyNumberFormat="1" applyFont="1" applyFill="1" applyBorder="1" applyAlignment="1">
      <alignment horizontal="center" vertical="center"/>
    </xf>
    <xf numFmtId="9" fontId="39" fillId="2" borderId="72" xfId="2" applyFont="1" applyFill="1" applyBorder="1" applyAlignment="1">
      <alignment horizontal="center" vertical="center"/>
    </xf>
    <xf numFmtId="9" fontId="39" fillId="2" borderId="3" xfId="2" applyFont="1" applyFill="1" applyBorder="1" applyAlignment="1">
      <alignment horizontal="center" vertical="center"/>
    </xf>
    <xf numFmtId="10" fontId="35" fillId="0" borderId="25" xfId="2" applyNumberFormat="1" applyFont="1" applyFill="1" applyBorder="1" applyAlignment="1">
      <alignment horizontal="center" vertical="center"/>
    </xf>
    <xf numFmtId="165" fontId="4" fillId="0" borderId="25" xfId="1" applyNumberFormat="1" applyFont="1" applyFill="1" applyBorder="1" applyAlignment="1">
      <alignment horizontal="center" vertical="center"/>
    </xf>
    <xf numFmtId="165" fontId="4" fillId="0" borderId="35" xfId="1" applyNumberFormat="1" applyFont="1" applyBorder="1" applyAlignment="1">
      <alignment horizontal="center" vertical="center"/>
    </xf>
    <xf numFmtId="165" fontId="4" fillId="0" borderId="36" xfId="1" applyNumberFormat="1" applyFont="1" applyBorder="1" applyAlignment="1">
      <alignment horizontal="center" vertical="center"/>
    </xf>
    <xf numFmtId="10" fontId="35" fillId="0" borderId="36" xfId="2" applyNumberFormat="1" applyFont="1" applyFill="1" applyBorder="1" applyAlignment="1">
      <alignment horizontal="center" vertical="center"/>
    </xf>
    <xf numFmtId="165" fontId="4" fillId="0" borderId="29" xfId="1" applyNumberFormat="1" applyFont="1" applyFill="1" applyBorder="1" applyAlignment="1">
      <alignment horizontal="center" vertical="center"/>
    </xf>
    <xf numFmtId="165" fontId="4" fillId="0" borderId="31" xfId="1" applyNumberFormat="1" applyFont="1" applyBorder="1" applyAlignment="1">
      <alignment horizontal="center" vertical="center"/>
    </xf>
    <xf numFmtId="165" fontId="4" fillId="0" borderId="43" xfId="1" applyNumberFormat="1" applyFont="1" applyBorder="1" applyAlignment="1">
      <alignment horizontal="center" vertical="center"/>
    </xf>
    <xf numFmtId="10" fontId="35" fillId="0" borderId="43" xfId="2" applyNumberFormat="1" applyFont="1" applyFill="1" applyBorder="1" applyAlignment="1">
      <alignment horizontal="center" vertical="center"/>
    </xf>
    <xf numFmtId="0" fontId="2" fillId="2" borderId="72" xfId="0" applyFont="1" applyFill="1" applyBorder="1" applyAlignment="1">
      <alignment vertical="center"/>
    </xf>
    <xf numFmtId="0" fontId="2" fillId="2" borderId="73" xfId="0" applyFont="1" applyFill="1" applyBorder="1" applyAlignment="1">
      <alignment horizontal="center" vertical="center" wrapText="1"/>
    </xf>
    <xf numFmtId="9" fontId="2" fillId="2" borderId="42" xfId="2" applyFont="1" applyFill="1" applyBorder="1" applyAlignment="1">
      <alignment horizontal="center"/>
    </xf>
    <xf numFmtId="167" fontId="2" fillId="2" borderId="3" xfId="2" applyNumberFormat="1" applyFont="1" applyFill="1" applyBorder="1" applyAlignment="1">
      <alignment horizontal="center" vertical="center"/>
    </xf>
    <xf numFmtId="167" fontId="2" fillId="2" borderId="3" xfId="2" applyNumberFormat="1" applyFont="1" applyFill="1" applyBorder="1" applyAlignment="1">
      <alignment horizontal="center"/>
    </xf>
    <xf numFmtId="0" fontId="3" fillId="2" borderId="18" xfId="0" applyFont="1" applyFill="1" applyBorder="1" applyAlignment="1">
      <alignment horizontal="center" vertical="center" wrapText="1"/>
    </xf>
    <xf numFmtId="0" fontId="0" fillId="11" borderId="0" xfId="0" applyFill="1"/>
    <xf numFmtId="0" fontId="2" fillId="2" borderId="21" xfId="0" applyFont="1" applyFill="1" applyBorder="1" applyAlignment="1">
      <alignment vertical="center"/>
    </xf>
    <xf numFmtId="0" fontId="2" fillId="2" borderId="7" xfId="0" applyFont="1" applyFill="1" applyBorder="1" applyAlignment="1">
      <alignment horizontal="center"/>
    </xf>
    <xf numFmtId="0" fontId="49" fillId="12" borderId="35" xfId="0" applyFont="1" applyFill="1" applyBorder="1" applyAlignment="1">
      <alignment horizontal="center" vertical="center" wrapText="1"/>
    </xf>
    <xf numFmtId="0" fontId="49" fillId="12" borderId="36" xfId="0" applyFont="1" applyFill="1" applyBorder="1" applyAlignment="1">
      <alignment horizontal="center" vertical="center" wrapText="1"/>
    </xf>
    <xf numFmtId="0" fontId="49" fillId="12" borderId="37" xfId="0" applyFont="1" applyFill="1" applyBorder="1" applyAlignment="1">
      <alignment horizontal="center" vertical="center" wrapText="1"/>
    </xf>
    <xf numFmtId="0" fontId="49" fillId="12" borderId="31" xfId="0" applyFont="1" applyFill="1" applyBorder="1" applyAlignment="1">
      <alignment horizontal="center" vertical="center" wrapText="1"/>
    </xf>
    <xf numFmtId="0" fontId="26" fillId="0" borderId="11" xfId="0" applyFont="1" applyBorder="1" applyAlignment="1">
      <alignment horizontal="right" vertical="center" wrapText="1"/>
    </xf>
    <xf numFmtId="0" fontId="50" fillId="2" borderId="29" xfId="0" applyFont="1" applyFill="1" applyBorder="1" applyAlignment="1">
      <alignment vertical="center" wrapText="1"/>
    </xf>
    <xf numFmtId="0" fontId="50" fillId="2" borderId="25" xfId="0" applyFont="1" applyFill="1" applyBorder="1" applyAlignment="1">
      <alignment horizontal="center" vertical="center" wrapText="1"/>
    </xf>
    <xf numFmtId="0" fontId="2" fillId="0" borderId="0" xfId="0" applyFont="1" applyAlignment="1">
      <alignment horizontal="center"/>
    </xf>
    <xf numFmtId="0" fontId="0" fillId="0" borderId="25" xfId="0" applyBorder="1" applyAlignment="1">
      <alignment vertical="center"/>
    </xf>
    <xf numFmtId="165" fontId="26" fillId="0" borderId="25" xfId="1" applyNumberFormat="1" applyFont="1" applyBorder="1" applyAlignment="1">
      <alignment horizontal="right" vertical="center"/>
    </xf>
    <xf numFmtId="10" fontId="4" fillId="0" borderId="36" xfId="2" applyNumberFormat="1" applyFont="1" applyBorder="1" applyAlignment="1">
      <alignment horizontal="center" vertical="center"/>
    </xf>
    <xf numFmtId="0" fontId="44" fillId="0" borderId="25" xfId="0" applyFont="1" applyBorder="1" applyAlignment="1">
      <alignment vertical="center" wrapText="1"/>
    </xf>
    <xf numFmtId="0" fontId="52" fillId="0" borderId="0" xfId="0" applyFont="1" applyAlignment="1">
      <alignment vertical="center"/>
    </xf>
    <xf numFmtId="0" fontId="3"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1" fillId="0" borderId="0" xfId="0" applyFont="1" applyAlignment="1">
      <alignment horizontal="center" vertical="center" wrapText="1"/>
    </xf>
    <xf numFmtId="0" fontId="20" fillId="0" borderId="0" xfId="0" applyFont="1" applyAlignment="1">
      <alignment horizontal="center" vertical="center"/>
    </xf>
    <xf numFmtId="0" fontId="3" fillId="2" borderId="56" xfId="0" applyFont="1" applyFill="1" applyBorder="1" applyAlignment="1">
      <alignment horizontal="center" vertical="center" wrapText="1"/>
    </xf>
    <xf numFmtId="9" fontId="2" fillId="2" borderId="3" xfId="2" applyFont="1" applyFill="1" applyBorder="1" applyAlignment="1">
      <alignment horizontal="center"/>
    </xf>
    <xf numFmtId="10" fontId="2" fillId="0" borderId="30" xfId="2" applyNumberFormat="1" applyFont="1" applyBorder="1" applyAlignment="1">
      <alignment horizontal="center"/>
    </xf>
    <xf numFmtId="0" fontId="0" fillId="13" borderId="0" xfId="0" applyFill="1"/>
    <xf numFmtId="0" fontId="2" fillId="0" borderId="4" xfId="0" applyFont="1" applyBorder="1" applyAlignment="1">
      <alignment horizontal="center" vertical="center" wrapText="1"/>
    </xf>
    <xf numFmtId="0" fontId="0" fillId="0" borderId="34" xfId="0" applyBorder="1" applyAlignment="1">
      <alignment horizontal="center"/>
    </xf>
    <xf numFmtId="0" fontId="0" fillId="0" borderId="79"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80" xfId="0" applyBorder="1" applyAlignment="1">
      <alignment horizontal="center"/>
    </xf>
    <xf numFmtId="3" fontId="36" fillId="2" borderId="3" xfId="0" applyNumberFormat="1" applyFont="1" applyFill="1" applyBorder="1" applyAlignment="1">
      <alignment horizontal="center" vertical="center" wrapText="1"/>
    </xf>
    <xf numFmtId="9" fontId="4" fillId="0" borderId="36" xfId="2" applyFont="1" applyBorder="1" applyAlignment="1">
      <alignment horizontal="center" vertical="center"/>
    </xf>
    <xf numFmtId="9" fontId="4" fillId="0" borderId="25" xfId="2" applyFont="1" applyFill="1" applyBorder="1" applyAlignment="1">
      <alignment horizontal="center" vertical="center"/>
    </xf>
    <xf numFmtId="10" fontId="4" fillId="0" borderId="25" xfId="2" applyNumberFormat="1" applyFont="1" applyFill="1" applyBorder="1" applyAlignment="1">
      <alignment horizontal="center" vertical="center"/>
    </xf>
    <xf numFmtId="165" fontId="0" fillId="9" borderId="30" xfId="1" applyNumberFormat="1" applyFont="1" applyFill="1" applyBorder="1"/>
    <xf numFmtId="0" fontId="21" fillId="4" borderId="86"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1" fillId="0" borderId="83" xfId="0" applyFont="1" applyBorder="1" applyAlignment="1">
      <alignment horizontal="center" vertical="center" wrapText="1"/>
    </xf>
    <xf numFmtId="0" fontId="44" fillId="0" borderId="25" xfId="0" applyFont="1" applyFill="1" applyBorder="1" applyAlignment="1">
      <alignment vertical="center" wrapText="1"/>
    </xf>
    <xf numFmtId="0" fontId="2" fillId="0" borderId="1" xfId="0" applyFont="1" applyBorder="1" applyAlignment="1">
      <alignment horizontal="center" vertical="center" wrapText="1"/>
    </xf>
    <xf numFmtId="0" fontId="51" fillId="2" borderId="26" xfId="0" applyFont="1" applyFill="1" applyBorder="1" applyAlignment="1">
      <alignment horizontal="center" vertical="center" wrapText="1"/>
    </xf>
    <xf numFmtId="0" fontId="51" fillId="2" borderId="78" xfId="0" applyFont="1" applyFill="1" applyBorder="1" applyAlignment="1">
      <alignment horizontal="center" vertical="center" wrapText="1"/>
    </xf>
    <xf numFmtId="0" fontId="44" fillId="0" borderId="25" xfId="0" applyFont="1" applyFill="1" applyBorder="1" applyAlignment="1">
      <alignment horizontal="left" vertical="center" wrapText="1"/>
    </xf>
    <xf numFmtId="0" fontId="44" fillId="0" borderId="25" xfId="0" applyFont="1" applyFill="1" applyBorder="1" applyAlignment="1">
      <alignment horizontal="center" vertical="center"/>
    </xf>
    <xf numFmtId="0" fontId="44" fillId="0" borderId="25" xfId="0" applyFont="1" applyFill="1" applyBorder="1" applyAlignment="1">
      <alignment horizontal="center" vertical="center" wrapText="1"/>
    </xf>
    <xf numFmtId="0" fontId="54" fillId="0" borderId="25" xfId="0" applyFont="1" applyFill="1" applyBorder="1" applyAlignment="1">
      <alignment horizontal="left" vertical="center" wrapText="1"/>
    </xf>
    <xf numFmtId="0" fontId="54" fillId="0" borderId="25" xfId="0" applyFont="1" applyFill="1" applyBorder="1" applyAlignment="1">
      <alignment horizontal="center" vertical="center" wrapText="1"/>
    </xf>
    <xf numFmtId="0" fontId="21" fillId="4" borderId="83" xfId="0" applyFont="1" applyFill="1" applyBorder="1" applyAlignment="1">
      <alignment horizontal="center" vertical="center" wrapText="1"/>
    </xf>
    <xf numFmtId="0" fontId="21" fillId="5" borderId="83"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21" fillId="0" borderId="87" xfId="0" applyFont="1" applyBorder="1" applyAlignment="1">
      <alignment horizontal="center" vertical="center" wrapText="1"/>
    </xf>
    <xf numFmtId="0" fontId="37" fillId="0" borderId="90" xfId="0" applyFont="1" applyBorder="1" applyAlignment="1">
      <alignment vertical="center" wrapText="1"/>
    </xf>
    <xf numFmtId="0" fontId="0" fillId="0" borderId="25" xfId="0" applyBorder="1" applyAlignment="1">
      <alignment vertical="center" wrapText="1"/>
    </xf>
    <xf numFmtId="3" fontId="0" fillId="0" borderId="25" xfId="1" applyNumberFormat="1" applyFont="1" applyFill="1" applyBorder="1" applyAlignment="1">
      <alignment horizontal="center" vertical="center" wrapText="1"/>
    </xf>
    <xf numFmtId="0" fontId="0" fillId="0" borderId="29" xfId="0" applyBorder="1" applyAlignment="1">
      <alignment vertical="center" wrapText="1"/>
    </xf>
    <xf numFmtId="165" fontId="0" fillId="0" borderId="25" xfId="1" applyNumberFormat="1" applyFont="1" applyFill="1" applyBorder="1" applyAlignment="1">
      <alignment horizontal="center" vertical="center" wrapText="1"/>
    </xf>
    <xf numFmtId="167" fontId="0" fillId="0" borderId="25" xfId="2" applyNumberFormat="1" applyFont="1" applyBorder="1" applyAlignment="1">
      <alignment horizontal="center"/>
    </xf>
    <xf numFmtId="0" fontId="5" fillId="0" borderId="25" xfId="0" applyFont="1" applyBorder="1" applyAlignment="1">
      <alignment vertical="center"/>
    </xf>
    <xf numFmtId="0" fontId="3" fillId="2" borderId="9" xfId="0" applyFont="1" applyFill="1" applyBorder="1" applyAlignment="1">
      <alignment horizontal="center" vertical="center" wrapText="1"/>
    </xf>
    <xf numFmtId="167" fontId="0" fillId="0" borderId="59" xfId="2" applyNumberFormat="1" applyFont="1" applyBorder="1" applyAlignment="1">
      <alignment horizontal="center" vertical="center"/>
    </xf>
    <xf numFmtId="0" fontId="0" fillId="0" borderId="0" xfId="0" applyAlignment="1">
      <alignment wrapText="1"/>
    </xf>
    <xf numFmtId="0" fontId="54" fillId="0" borderId="29"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71" xfId="0" applyFont="1" applyFill="1" applyBorder="1" applyAlignment="1">
      <alignment horizontal="left" vertical="center" wrapText="1"/>
    </xf>
    <xf numFmtId="0" fontId="54" fillId="0" borderId="91" xfId="0" applyFont="1" applyFill="1" applyBorder="1" applyAlignment="1">
      <alignment horizontal="left" vertical="center" wrapText="1"/>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4" fillId="2" borderId="31" xfId="0" applyFont="1" applyFill="1" applyBorder="1" applyAlignment="1">
      <alignment vertical="center"/>
    </xf>
    <xf numFmtId="0" fontId="4" fillId="2" borderId="43" xfId="0" applyFont="1" applyFill="1" applyBorder="1" applyAlignment="1">
      <alignment vertical="center"/>
    </xf>
    <xf numFmtId="0" fontId="4" fillId="2" borderId="32" xfId="0" applyFont="1" applyFill="1" applyBorder="1" applyAlignment="1">
      <alignment vertical="center"/>
    </xf>
    <xf numFmtId="0" fontId="54" fillId="0" borderId="32" xfId="0" applyFont="1" applyFill="1" applyBorder="1" applyAlignment="1">
      <alignment horizontal="left" vertical="center" wrapText="1"/>
    </xf>
    <xf numFmtId="10" fontId="2" fillId="0" borderId="25" xfId="2" applyNumberFormat="1" applyFont="1" applyFill="1" applyBorder="1" applyAlignment="1">
      <alignment horizontal="center"/>
    </xf>
    <xf numFmtId="3" fontId="0" fillId="0" borderId="25" xfId="1" applyNumberFormat="1" applyFont="1" applyFill="1" applyBorder="1" applyAlignment="1">
      <alignment horizontal="center" vertical="center"/>
    </xf>
    <xf numFmtId="9" fontId="0" fillId="0" borderId="30" xfId="2" applyFont="1" applyBorder="1" applyAlignment="1">
      <alignment horizontal="center" vertical="center"/>
    </xf>
    <xf numFmtId="167" fontId="0" fillId="0" borderId="30" xfId="2" applyNumberFormat="1" applyFont="1" applyBorder="1" applyAlignment="1">
      <alignment horizontal="center" vertical="center"/>
    </xf>
    <xf numFmtId="165" fontId="2" fillId="2" borderId="3" xfId="0" applyNumberFormat="1" applyFont="1" applyFill="1" applyBorder="1" applyAlignment="1">
      <alignment horizontal="left" vertical="center"/>
    </xf>
    <xf numFmtId="0" fontId="44" fillId="0" borderId="29" xfId="0" applyFont="1" applyFill="1" applyBorder="1" applyAlignment="1">
      <alignment horizontal="left" vertical="center" wrapText="1"/>
    </xf>
    <xf numFmtId="10" fontId="15" fillId="0" borderId="30" xfId="2" applyNumberFormat="1" applyFont="1" applyFill="1" applyBorder="1" applyAlignment="1">
      <alignment horizontal="center"/>
    </xf>
    <xf numFmtId="0" fontId="0" fillId="0" borderId="14" xfId="0" applyFont="1" applyBorder="1" applyAlignment="1">
      <alignment horizontal="center" vertical="center"/>
    </xf>
    <xf numFmtId="3" fontId="0" fillId="2" borderId="13" xfId="0" applyNumberFormat="1" applyFont="1" applyFill="1" applyBorder="1" applyAlignment="1">
      <alignment horizontal="center" vertical="center" wrapText="1"/>
    </xf>
    <xf numFmtId="3" fontId="0" fillId="0" borderId="14" xfId="0" applyNumberFormat="1" applyFont="1" applyBorder="1" applyAlignment="1">
      <alignment horizontal="center" vertical="center"/>
    </xf>
    <xf numFmtId="3" fontId="33" fillId="3" borderId="14" xfId="0" applyNumberFormat="1" applyFont="1" applyFill="1" applyBorder="1" applyAlignment="1">
      <alignment horizontal="center" vertical="center"/>
    </xf>
    <xf numFmtId="0" fontId="0" fillId="0" borderId="29" xfId="0" applyBorder="1" applyAlignment="1">
      <alignment horizontal="right" wrapText="1"/>
    </xf>
    <xf numFmtId="0" fontId="26" fillId="0" borderId="0" xfId="0" applyFont="1" applyAlignment="1">
      <alignment horizontal="right" vertical="center" wrapText="1"/>
    </xf>
    <xf numFmtId="3" fontId="0" fillId="0" borderId="60" xfId="0" applyNumberFormat="1" applyBorder="1" applyAlignment="1">
      <alignment horizontal="center" vertical="center"/>
    </xf>
    <xf numFmtId="0" fontId="26" fillId="0" borderId="25" xfId="0" applyFont="1" applyBorder="1" applyAlignment="1">
      <alignment horizontal="right" vertical="center" wrapText="1"/>
    </xf>
    <xf numFmtId="0" fontId="53" fillId="0" borderId="25" xfId="0" applyFont="1" applyBorder="1" applyAlignment="1">
      <alignment horizontal="justify" vertical="center"/>
    </xf>
    <xf numFmtId="0" fontId="56" fillId="0" borderId="25" xfId="0" applyFont="1" applyBorder="1" applyAlignment="1">
      <alignment horizontal="justify" vertical="center"/>
    </xf>
    <xf numFmtId="0" fontId="56" fillId="0" borderId="25" xfId="0" applyFont="1" applyBorder="1" applyAlignment="1">
      <alignment horizontal="left" vertical="center" wrapText="1"/>
    </xf>
    <xf numFmtId="0" fontId="54" fillId="0" borderId="25" xfId="0" applyFont="1" applyFill="1" applyBorder="1" applyAlignment="1">
      <alignment horizontal="center" wrapText="1"/>
    </xf>
    <xf numFmtId="0" fontId="56" fillId="0" borderId="25" xfId="0" applyFont="1" applyBorder="1" applyAlignment="1">
      <alignment horizontal="justify" vertical="center" wrapText="1"/>
    </xf>
    <xf numFmtId="0" fontId="56" fillId="0" borderId="25" xfId="0" applyFont="1" applyBorder="1" applyAlignment="1">
      <alignment horizontal="center" vertical="center" wrapText="1"/>
    </xf>
    <xf numFmtId="0" fontId="0" fillId="2" borderId="28" xfId="0" applyFill="1" applyBorder="1" applyAlignment="1">
      <alignment vertical="center"/>
    </xf>
    <xf numFmtId="1" fontId="0" fillId="0" borderId="0" xfId="0" applyNumberFormat="1" applyFill="1" applyBorder="1" applyAlignment="1">
      <alignment horizontal="center"/>
    </xf>
    <xf numFmtId="0" fontId="45" fillId="0" borderId="0" xfId="0" applyFont="1" applyAlignment="1">
      <alignment horizontal="center" vertical="center"/>
    </xf>
    <xf numFmtId="0" fontId="46" fillId="0" borderId="0" xfId="0" applyFont="1" applyAlignment="1">
      <alignment horizontal="center" wrapText="1"/>
    </xf>
    <xf numFmtId="0" fontId="46" fillId="0" borderId="0" xfId="0" applyFont="1" applyAlignment="1">
      <alignment horizontal="center"/>
    </xf>
    <xf numFmtId="0" fontId="30" fillId="0" borderId="0" xfId="0" applyFont="1" applyAlignment="1">
      <alignment horizontal="left"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54" fillId="0" borderId="3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41" xfId="0" applyBorder="1" applyAlignment="1">
      <alignment horizontal="center" vertical="center" wrapText="1"/>
    </xf>
    <xf numFmtId="0" fontId="0" fillId="0" borderId="72" xfId="0" applyBorder="1" applyAlignment="1">
      <alignment horizontal="center" vertical="center" wrapText="1"/>
    </xf>
    <xf numFmtId="0" fontId="30" fillId="0" borderId="0" xfId="0" applyFont="1" applyAlignment="1">
      <alignment horizontal="center" vertical="center" wrapText="1"/>
    </xf>
    <xf numFmtId="0" fontId="30" fillId="0" borderId="18" xfId="0" applyFont="1" applyBorder="1" applyAlignment="1">
      <alignment horizontal="center" vertical="center" wrapText="1"/>
    </xf>
    <xf numFmtId="0" fontId="2"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34" xfId="0" applyBorder="1" applyAlignment="1">
      <alignment horizontal="center" vertical="center" wrapText="1"/>
    </xf>
    <xf numFmtId="0" fontId="31" fillId="0" borderId="0" xfId="0" applyFont="1" applyAlignment="1">
      <alignment horizontal="center" vertical="center" wrapText="1"/>
    </xf>
    <xf numFmtId="0" fontId="20" fillId="0" borderId="0" xfId="0" applyFont="1" applyAlignment="1">
      <alignment horizontal="center" vertical="center"/>
    </xf>
    <xf numFmtId="0" fontId="11" fillId="0" borderId="0" xfId="0" applyFont="1" applyAlignment="1">
      <alignment horizontal="center" vertical="center"/>
    </xf>
    <xf numFmtId="0" fontId="21"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19"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1" fillId="4" borderId="0" xfId="0" applyFont="1" applyFill="1" applyBorder="1" applyAlignment="1">
      <alignment horizontal="center" vertical="center" wrapText="1"/>
    </xf>
    <xf numFmtId="0" fontId="21" fillId="4" borderId="81" xfId="0" applyFont="1" applyFill="1" applyBorder="1" applyAlignment="1">
      <alignment horizontal="center" vertical="center" wrapText="1"/>
    </xf>
    <xf numFmtId="0" fontId="21" fillId="4" borderId="83" xfId="0" applyFont="1" applyFill="1" applyBorder="1" applyAlignment="1">
      <alignment horizontal="center" vertical="center" wrapText="1"/>
    </xf>
    <xf numFmtId="0" fontId="21" fillId="5" borderId="82" xfId="0" applyFont="1" applyFill="1" applyBorder="1" applyAlignment="1">
      <alignment horizontal="center" vertical="center" wrapText="1"/>
    </xf>
    <xf numFmtId="0" fontId="21" fillId="5" borderId="81" xfId="0" applyFont="1" applyFill="1" applyBorder="1" applyAlignment="1">
      <alignment horizontal="center" vertical="center" wrapText="1"/>
    </xf>
    <xf numFmtId="0" fontId="21" fillId="6" borderId="82"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84" xfId="0" applyFont="1" applyFill="1" applyBorder="1" applyAlignment="1">
      <alignment horizontal="center" vertical="center" wrapText="1"/>
    </xf>
    <xf numFmtId="0" fontId="21" fillId="6" borderId="85" xfId="0" applyFont="1" applyFill="1" applyBorder="1" applyAlignment="1">
      <alignment horizontal="center" vertical="center" wrapText="1"/>
    </xf>
    <xf numFmtId="0" fontId="21" fillId="5" borderId="84" xfId="0" applyFont="1" applyFill="1" applyBorder="1" applyAlignment="1">
      <alignment horizontal="center" vertical="center" wrapText="1"/>
    </xf>
    <xf numFmtId="0" fontId="21" fillId="5" borderId="83" xfId="0" applyFont="1" applyFill="1" applyBorder="1" applyAlignment="1">
      <alignment horizontal="center" vertical="center" wrapText="1"/>
    </xf>
    <xf numFmtId="0" fontId="0" fillId="0" borderId="0" xfId="0" applyAlignment="1">
      <alignment horizontal="left" vertical="center"/>
    </xf>
    <xf numFmtId="0" fontId="51" fillId="2" borderId="25" xfId="0" applyFont="1" applyFill="1" applyBorder="1" applyAlignment="1">
      <alignment horizontal="center" vertical="center" wrapText="1"/>
    </xf>
    <xf numFmtId="0" fontId="51" fillId="2" borderId="30" xfId="0" applyFont="1" applyFill="1" applyBorder="1" applyAlignment="1">
      <alignment horizontal="center" vertical="center" wrapText="1"/>
    </xf>
    <xf numFmtId="0" fontId="49" fillId="12" borderId="29" xfId="0" applyFont="1" applyFill="1" applyBorder="1" applyAlignment="1">
      <alignment horizontal="center" vertical="center" wrapText="1"/>
    </xf>
    <xf numFmtId="0" fontId="49" fillId="12" borderId="25" xfId="0" applyFont="1" applyFill="1" applyBorder="1" applyAlignment="1">
      <alignment horizontal="center" vertical="center" wrapText="1"/>
    </xf>
    <xf numFmtId="0" fontId="49" fillId="12" borderId="30" xfId="0" applyFont="1" applyFill="1" applyBorder="1" applyAlignment="1">
      <alignment horizontal="center" vertical="center" wrapText="1"/>
    </xf>
    <xf numFmtId="0" fontId="48" fillId="0" borderId="0" xfId="0" applyFont="1" applyAlignment="1">
      <alignment horizontal="center" vertical="center" wrapText="1"/>
    </xf>
    <xf numFmtId="0" fontId="48" fillId="0" borderId="18" xfId="0" applyFont="1" applyBorder="1" applyAlignment="1">
      <alignment horizontal="center" vertical="center" wrapText="1"/>
    </xf>
    <xf numFmtId="0" fontId="44" fillId="0" borderId="25" xfId="0" applyFont="1" applyFill="1" applyBorder="1" applyAlignment="1">
      <alignment horizontal="center" vertical="center" wrapText="1"/>
    </xf>
    <xf numFmtId="0" fontId="49" fillId="12" borderId="43"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51" fillId="2" borderId="26" xfId="0" applyFont="1" applyFill="1" applyBorder="1" applyAlignment="1">
      <alignment horizontal="center" vertical="center" wrapText="1"/>
    </xf>
    <xf numFmtId="0" fontId="51" fillId="2" borderId="78" xfId="0" applyFont="1" applyFill="1" applyBorder="1" applyAlignment="1">
      <alignment horizontal="center" vertical="center" wrapText="1"/>
    </xf>
    <xf numFmtId="0" fontId="25" fillId="0" borderId="0" xfId="0" applyFont="1" applyAlignment="1">
      <alignment horizontal="center" vertical="center"/>
    </xf>
    <xf numFmtId="0" fontId="33" fillId="0" borderId="24"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32"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32" fillId="3" borderId="45" xfId="0" applyFont="1" applyFill="1" applyBorder="1" applyAlignment="1">
      <alignment horizontal="center" vertical="center" wrapText="1"/>
    </xf>
    <xf numFmtId="0" fontId="32" fillId="3" borderId="46" xfId="0"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7"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29"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32" fillId="0" borderId="37" xfId="0" applyFont="1" applyBorder="1" applyAlignment="1">
      <alignment horizontal="center" vertical="center" wrapText="1"/>
    </xf>
    <xf numFmtId="0" fontId="32" fillId="0" borderId="30" xfId="0" applyFont="1" applyBorder="1" applyAlignment="1">
      <alignment horizontal="center" vertical="center" wrapText="1"/>
    </xf>
    <xf numFmtId="167" fontId="4" fillId="0" borderId="10" xfId="2" applyNumberFormat="1" applyFont="1" applyBorder="1" applyAlignment="1">
      <alignment horizontal="center" vertical="center" wrapText="1"/>
    </xf>
    <xf numFmtId="167" fontId="4" fillId="0" borderId="11" xfId="2" applyNumberFormat="1" applyFont="1" applyBorder="1" applyAlignment="1">
      <alignment horizontal="center" vertical="center" wrapText="1"/>
    </xf>
    <xf numFmtId="167" fontId="4" fillId="0" borderId="16" xfId="2"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3" borderId="10"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3" fillId="0" borderId="0" xfId="0" applyFont="1" applyAlignment="1">
      <alignment horizontal="center" vertical="center"/>
    </xf>
    <xf numFmtId="3" fontId="0" fillId="0" borderId="58" xfId="0" applyNumberFormat="1" applyBorder="1" applyAlignment="1">
      <alignment horizontal="center" vertical="center"/>
    </xf>
    <xf numFmtId="0" fontId="0" fillId="0" borderId="75" xfId="0" applyBorder="1" applyAlignment="1">
      <alignment horizontal="center" vertical="center"/>
    </xf>
    <xf numFmtId="0" fontId="0" fillId="0" borderId="60" xfId="0" applyBorder="1" applyAlignment="1">
      <alignment horizontal="center" vertical="center"/>
    </xf>
    <xf numFmtId="9" fontId="0" fillId="0" borderId="62" xfId="2" applyFont="1" applyBorder="1" applyAlignment="1">
      <alignment horizontal="center" vertical="center"/>
    </xf>
    <xf numFmtId="9" fontId="0" fillId="0" borderId="71" xfId="2" applyFont="1" applyBorder="1" applyAlignment="1">
      <alignment horizontal="center" vertical="center"/>
    </xf>
    <xf numFmtId="9" fontId="0" fillId="0" borderId="59" xfId="2" applyFont="1" applyBorder="1" applyAlignment="1">
      <alignment horizontal="center" vertical="center"/>
    </xf>
    <xf numFmtId="0" fontId="39" fillId="0" borderId="25" xfId="0" applyFont="1" applyBorder="1" applyAlignment="1">
      <alignment horizontal="center" vertical="center" wrapText="1"/>
    </xf>
    <xf numFmtId="3" fontId="0" fillId="0" borderId="62" xfId="0" applyNumberFormat="1" applyBorder="1" applyAlignment="1">
      <alignment horizontal="center" vertical="center"/>
    </xf>
    <xf numFmtId="3" fontId="0" fillId="0" borderId="59" xfId="0" applyNumberFormat="1" applyBorder="1" applyAlignment="1">
      <alignment horizontal="center" vertical="center"/>
    </xf>
    <xf numFmtId="167" fontId="0" fillId="0" borderId="62" xfId="2" applyNumberFormat="1" applyFont="1" applyBorder="1" applyAlignment="1">
      <alignment horizontal="center" vertical="center"/>
    </xf>
    <xf numFmtId="167" fontId="0" fillId="0" borderId="59" xfId="2" applyNumberFormat="1" applyFont="1" applyBorder="1" applyAlignment="1">
      <alignment horizontal="center" vertical="center"/>
    </xf>
    <xf numFmtId="0" fontId="2" fillId="7" borderId="33" xfId="0" applyFont="1" applyFill="1" applyBorder="1" applyAlignment="1">
      <alignment horizontal="left"/>
    </xf>
    <xf numFmtId="0" fontId="0" fillId="7" borderId="59" xfId="0" applyFill="1" applyBorder="1" applyAlignment="1">
      <alignment horizontal="center"/>
    </xf>
    <xf numFmtId="9" fontId="0" fillId="7" borderId="76" xfId="2" applyFont="1" applyFill="1" applyBorder="1" applyAlignment="1">
      <alignment horizontal="center" vertical="center" wrapText="1"/>
    </xf>
    <xf numFmtId="9" fontId="0" fillId="7" borderId="36" xfId="2" applyFont="1" applyFill="1" applyBorder="1" applyAlignment="1">
      <alignment horizontal="center" vertical="center" wrapText="1"/>
    </xf>
    <xf numFmtId="9" fontId="0" fillId="7" borderId="37" xfId="2" applyFont="1" applyFill="1" applyBorder="1" applyAlignment="1">
      <alignment horizontal="center" vertical="center" wrapText="1"/>
    </xf>
    <xf numFmtId="0" fontId="0" fillId="7" borderId="25" xfId="0" applyFill="1" applyBorder="1" applyAlignment="1">
      <alignment horizontal="center"/>
    </xf>
    <xf numFmtId="9" fontId="0" fillId="7" borderId="28" xfId="2" applyFont="1" applyFill="1" applyBorder="1" applyAlignment="1">
      <alignment horizontal="center" vertical="center" wrapText="1"/>
    </xf>
    <xf numFmtId="9" fontId="0" fillId="7" borderId="25" xfId="2" applyFont="1" applyFill="1" applyBorder="1" applyAlignment="1">
      <alignment horizontal="center" vertical="center" wrapText="1"/>
    </xf>
    <xf numFmtId="9" fontId="0" fillId="7" borderId="30" xfId="2" applyFont="1" applyFill="1" applyBorder="1" applyAlignment="1">
      <alignment horizontal="center" vertical="center" wrapText="1"/>
    </xf>
    <xf numFmtId="0" fontId="2" fillId="7" borderId="23" xfId="0" applyFont="1" applyFill="1" applyBorder="1" applyAlignment="1">
      <alignment horizontal="left"/>
    </xf>
    <xf numFmtId="0" fontId="0" fillId="7" borderId="62" xfId="0" applyFill="1" applyBorder="1" applyAlignment="1">
      <alignment horizontal="center"/>
    </xf>
    <xf numFmtId="9" fontId="0" fillId="7" borderId="77" xfId="2" applyFont="1" applyFill="1" applyBorder="1" applyAlignment="1">
      <alignment horizontal="center" vertical="center" wrapText="1"/>
    </xf>
    <xf numFmtId="9" fontId="0" fillId="7" borderId="43" xfId="2" applyFont="1" applyFill="1" applyBorder="1" applyAlignment="1">
      <alignment horizontal="center" vertical="center" wrapText="1"/>
    </xf>
    <xf numFmtId="9" fontId="0" fillId="7" borderId="32" xfId="2" applyFont="1" applyFill="1" applyBorder="1" applyAlignment="1">
      <alignment horizontal="center" vertical="center" wrapText="1"/>
    </xf>
    <xf numFmtId="0" fontId="2" fillId="14" borderId="33" xfId="0" applyFont="1" applyFill="1" applyBorder="1" applyAlignment="1">
      <alignment horizontal="left"/>
    </xf>
    <xf numFmtId="0" fontId="0" fillId="14" borderId="25" xfId="0" applyFill="1" applyBorder="1" applyAlignment="1">
      <alignment horizontal="center"/>
    </xf>
    <xf numFmtId="9" fontId="0" fillId="14" borderId="28" xfId="2" applyFont="1" applyFill="1" applyBorder="1" applyAlignment="1">
      <alignment horizontal="center" vertical="center" wrapText="1"/>
    </xf>
    <xf numFmtId="9" fontId="0" fillId="14" borderId="25" xfId="2" applyFont="1" applyFill="1" applyBorder="1" applyAlignment="1">
      <alignment horizontal="center" vertical="center" wrapText="1"/>
    </xf>
    <xf numFmtId="9" fontId="0" fillId="14" borderId="30" xfId="2" applyFont="1" applyFill="1" applyBorder="1" applyAlignment="1">
      <alignment horizontal="center" vertical="center" wrapText="1"/>
    </xf>
    <xf numFmtId="0" fontId="2" fillId="15" borderId="33" xfId="0" applyFont="1" applyFill="1" applyBorder="1" applyAlignment="1">
      <alignment horizontal="left"/>
    </xf>
    <xf numFmtId="0" fontId="0" fillId="15" borderId="25" xfId="0" applyFill="1" applyBorder="1" applyAlignment="1">
      <alignment horizontal="center"/>
    </xf>
    <xf numFmtId="9" fontId="0" fillId="15" borderId="28" xfId="2" applyFont="1" applyFill="1" applyBorder="1" applyAlignment="1">
      <alignment horizontal="center" vertical="center" wrapText="1"/>
    </xf>
    <xf numFmtId="9" fontId="0" fillId="15" borderId="25" xfId="2" applyFont="1" applyFill="1" applyBorder="1" applyAlignment="1">
      <alignment horizontal="center" vertical="center" wrapText="1"/>
    </xf>
    <xf numFmtId="9" fontId="0" fillId="15" borderId="30" xfId="2" applyFont="1" applyFill="1" applyBorder="1" applyAlignment="1">
      <alignment horizontal="center" vertical="center" wrapText="1"/>
    </xf>
    <xf numFmtId="0" fontId="2" fillId="16" borderId="33" xfId="0" applyFont="1" applyFill="1" applyBorder="1" applyAlignment="1">
      <alignment horizontal="left"/>
    </xf>
    <xf numFmtId="0" fontId="0" fillId="16" borderId="25" xfId="0" applyFill="1" applyBorder="1" applyAlignment="1">
      <alignment horizontal="center"/>
    </xf>
    <xf numFmtId="9" fontId="0" fillId="16" borderId="28" xfId="2" applyFont="1" applyFill="1" applyBorder="1" applyAlignment="1">
      <alignment horizontal="center" vertical="center" wrapText="1"/>
    </xf>
    <xf numFmtId="9" fontId="0" fillId="16" borderId="25" xfId="2" applyFont="1" applyFill="1" applyBorder="1" applyAlignment="1">
      <alignment horizontal="center" vertical="center" wrapText="1"/>
    </xf>
    <xf numFmtId="9" fontId="0" fillId="16" borderId="30" xfId="2" applyFont="1" applyFill="1" applyBorder="1" applyAlignment="1">
      <alignment horizontal="center" vertical="center" wrapText="1"/>
    </xf>
    <xf numFmtId="0" fontId="2" fillId="8" borderId="33" xfId="0" applyFont="1" applyFill="1" applyBorder="1" applyAlignment="1">
      <alignment horizontal="left"/>
    </xf>
    <xf numFmtId="0" fontId="0" fillId="8" borderId="25" xfId="0" applyFill="1" applyBorder="1" applyAlignment="1">
      <alignment horizontal="center"/>
    </xf>
    <xf numFmtId="9" fontId="0" fillId="8" borderId="28" xfId="2" applyFont="1" applyFill="1" applyBorder="1" applyAlignment="1">
      <alignment horizontal="center" vertical="center" wrapText="1"/>
    </xf>
    <xf numFmtId="9" fontId="0" fillId="8" borderId="25" xfId="2" applyFont="1" applyFill="1" applyBorder="1" applyAlignment="1">
      <alignment horizontal="center" vertical="center" wrapText="1"/>
    </xf>
    <xf numFmtId="9" fontId="0" fillId="8" borderId="30" xfId="2" applyFont="1" applyFill="1" applyBorder="1" applyAlignment="1">
      <alignment horizontal="center" vertical="center" wrapText="1"/>
    </xf>
    <xf numFmtId="0" fontId="18" fillId="0" borderId="89" xfId="0" applyFont="1" applyFill="1" applyBorder="1" applyAlignment="1">
      <alignment horizontal="left" vertical="center" wrapText="1"/>
    </xf>
    <xf numFmtId="0" fontId="58" fillId="0" borderId="0" xfId="0" applyFont="1" applyAlignment="1">
      <alignment vertical="center"/>
    </xf>
    <xf numFmtId="0" fontId="0" fillId="0" borderId="25" xfId="0" applyBorder="1"/>
    <xf numFmtId="0" fontId="3" fillId="2" borderId="25" xfId="0" applyFont="1" applyFill="1" applyBorder="1" applyAlignment="1">
      <alignment horizontal="center" vertical="center" wrapText="1"/>
    </xf>
    <xf numFmtId="3" fontId="36" fillId="2" borderId="25" xfId="0" applyNumberFormat="1" applyFont="1" applyFill="1" applyBorder="1" applyAlignment="1">
      <alignment horizontal="center" vertical="center" wrapText="1"/>
    </xf>
    <xf numFmtId="3" fontId="36" fillId="2" borderId="25" xfId="0" applyNumberFormat="1" applyFont="1" applyFill="1" applyBorder="1" applyAlignment="1">
      <alignment horizontal="center" vertical="center" wrapText="1"/>
    </xf>
    <xf numFmtId="9" fontId="2" fillId="2" borderId="25" xfId="2" applyFont="1" applyFill="1" applyBorder="1" applyAlignment="1">
      <alignment horizontal="center" vertical="center" wrapText="1"/>
    </xf>
    <xf numFmtId="3" fontId="54" fillId="0" borderId="31" xfId="0" applyNumberFormat="1" applyFont="1" applyFill="1" applyBorder="1" applyAlignment="1">
      <alignment horizontal="left" vertical="center" wrapText="1"/>
    </xf>
    <xf numFmtId="3" fontId="44" fillId="0" borderId="25" xfId="0" applyNumberFormat="1" applyFont="1" applyFill="1" applyBorder="1" applyAlignment="1">
      <alignment vertical="center" wrapText="1"/>
    </xf>
    <xf numFmtId="3" fontId="0" fillId="0" borderId="3" xfId="0" applyNumberFormat="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3" fontId="0" fillId="7" borderId="34" xfId="0" applyNumberFormat="1" applyFill="1" applyBorder="1" applyAlignment="1">
      <alignment horizontal="center"/>
    </xf>
    <xf numFmtId="3" fontId="0" fillId="7" borderId="59" xfId="0" applyNumberFormat="1" applyFill="1" applyBorder="1" applyAlignment="1">
      <alignment horizontal="center"/>
    </xf>
    <xf numFmtId="3" fontId="0" fillId="7" borderId="79" xfId="0" applyNumberFormat="1" applyFill="1" applyBorder="1" applyAlignment="1">
      <alignment horizontal="center"/>
    </xf>
    <xf numFmtId="3" fontId="0" fillId="7" borderId="29" xfId="0" applyNumberFormat="1" applyFill="1" applyBorder="1" applyAlignment="1">
      <alignment horizontal="center"/>
    </xf>
    <xf numFmtId="3" fontId="0" fillId="7" borderId="25" xfId="0" applyNumberFormat="1" applyFill="1" applyBorder="1" applyAlignment="1">
      <alignment horizontal="center"/>
    </xf>
    <xf numFmtId="3" fontId="0" fillId="7" borderId="26" xfId="0" applyNumberFormat="1" applyFill="1" applyBorder="1" applyAlignment="1">
      <alignment horizontal="center"/>
    </xf>
    <xf numFmtId="3" fontId="0" fillId="14" borderId="29" xfId="0" applyNumberFormat="1" applyFill="1" applyBorder="1" applyAlignment="1">
      <alignment horizontal="center"/>
    </xf>
    <xf numFmtId="3" fontId="0" fillId="14" borderId="25" xfId="0" applyNumberFormat="1" applyFill="1" applyBorder="1" applyAlignment="1">
      <alignment horizontal="center"/>
    </xf>
    <xf numFmtId="3" fontId="0" fillId="14" borderId="26" xfId="0" applyNumberFormat="1" applyFill="1" applyBorder="1" applyAlignment="1">
      <alignment horizontal="center"/>
    </xf>
    <xf numFmtId="3" fontId="0" fillId="15" borderId="29" xfId="0" applyNumberFormat="1" applyFill="1" applyBorder="1" applyAlignment="1">
      <alignment horizontal="center"/>
    </xf>
    <xf numFmtId="3" fontId="0" fillId="15" borderId="25" xfId="0" applyNumberFormat="1" applyFill="1" applyBorder="1" applyAlignment="1">
      <alignment horizontal="center"/>
    </xf>
    <xf numFmtId="3" fontId="0" fillId="15" borderId="26" xfId="0" applyNumberFormat="1" applyFill="1" applyBorder="1" applyAlignment="1">
      <alignment horizontal="center"/>
    </xf>
    <xf numFmtId="3" fontId="0" fillId="8" borderId="29" xfId="0" applyNumberFormat="1" applyFill="1" applyBorder="1" applyAlignment="1">
      <alignment horizontal="center"/>
    </xf>
    <xf numFmtId="3" fontId="0" fillId="8" borderId="25" xfId="0" applyNumberFormat="1" applyFill="1" applyBorder="1" applyAlignment="1">
      <alignment horizontal="center"/>
    </xf>
    <xf numFmtId="3" fontId="0" fillId="8" borderId="26" xfId="0" applyNumberFormat="1" applyFill="1" applyBorder="1" applyAlignment="1">
      <alignment horizontal="center"/>
    </xf>
    <xf numFmtId="3" fontId="0" fillId="16" borderId="29" xfId="0" applyNumberFormat="1" applyFill="1" applyBorder="1" applyAlignment="1">
      <alignment horizontal="center"/>
    </xf>
    <xf numFmtId="3" fontId="0" fillId="16" borderId="25" xfId="0" applyNumberFormat="1" applyFill="1" applyBorder="1" applyAlignment="1">
      <alignment horizontal="center"/>
    </xf>
    <xf numFmtId="3" fontId="0" fillId="16" borderId="26" xfId="0" applyNumberFormat="1" applyFill="1" applyBorder="1" applyAlignment="1">
      <alignment horizontal="center"/>
    </xf>
    <xf numFmtId="3" fontId="0" fillId="7" borderId="31" xfId="0" applyNumberFormat="1" applyFill="1" applyBorder="1" applyAlignment="1">
      <alignment horizontal="center"/>
    </xf>
    <xf numFmtId="3" fontId="0" fillId="7" borderId="43" xfId="0" applyNumberFormat="1" applyFill="1" applyBorder="1" applyAlignment="1">
      <alignment horizontal="center"/>
    </xf>
    <xf numFmtId="3" fontId="0" fillId="7" borderId="80" xfId="0" applyNumberFormat="1" applyFill="1" applyBorder="1" applyAlignment="1">
      <alignment horizontal="center"/>
    </xf>
    <xf numFmtId="3" fontId="0" fillId="0" borderId="34" xfId="0" applyNumberFormat="1" applyBorder="1" applyAlignment="1">
      <alignment horizontal="center"/>
    </xf>
    <xf numFmtId="3" fontId="0" fillId="9" borderId="59" xfId="0" applyNumberFormat="1" applyFill="1" applyBorder="1" applyAlignment="1">
      <alignment horizontal="center"/>
    </xf>
    <xf numFmtId="3" fontId="0" fillId="0" borderId="79" xfId="0" applyNumberFormat="1" applyBorder="1" applyAlignment="1">
      <alignment horizontal="center"/>
    </xf>
    <xf numFmtId="3" fontId="0" fillId="0" borderId="25" xfId="0" applyNumberFormat="1" applyBorder="1" applyAlignment="1">
      <alignment horizontal="center"/>
    </xf>
    <xf numFmtId="3" fontId="0" fillId="0" borderId="29" xfId="0" applyNumberFormat="1" applyBorder="1" applyAlignment="1">
      <alignment horizontal="center"/>
    </xf>
    <xf numFmtId="3" fontId="0" fillId="9" borderId="25" xfId="0" applyNumberFormat="1" applyFill="1" applyBorder="1" applyAlignment="1">
      <alignment horizontal="center"/>
    </xf>
    <xf numFmtId="3" fontId="0" fillId="0" borderId="26" xfId="0" applyNumberFormat="1" applyBorder="1" applyAlignment="1">
      <alignment horizontal="center"/>
    </xf>
    <xf numFmtId="3" fontId="0" fillId="0" borderId="62" xfId="0" applyNumberFormat="1" applyBorder="1" applyAlignment="1">
      <alignment horizontal="center"/>
    </xf>
    <xf numFmtId="3" fontId="0" fillId="0" borderId="31" xfId="0" applyNumberFormat="1" applyBorder="1" applyAlignment="1">
      <alignment horizontal="center"/>
    </xf>
    <xf numFmtId="3" fontId="0" fillId="0" borderId="43" xfId="0" applyNumberFormat="1" applyBorder="1" applyAlignment="1">
      <alignment horizontal="center"/>
    </xf>
    <xf numFmtId="3" fontId="0" fillId="0" borderId="80" xfId="0" applyNumberFormat="1" applyBorder="1" applyAlignment="1">
      <alignment horizontal="center"/>
    </xf>
    <xf numFmtId="3" fontId="0" fillId="0" borderId="1" xfId="0" applyNumberFormat="1" applyBorder="1" applyAlignment="1">
      <alignment horizontal="center"/>
    </xf>
    <xf numFmtId="3" fontId="2" fillId="8" borderId="39" xfId="0" applyNumberFormat="1" applyFont="1" applyFill="1" applyBorder="1" applyAlignment="1">
      <alignment horizontal="center"/>
    </xf>
    <xf numFmtId="3" fontId="2" fillId="8" borderId="39" xfId="1" applyNumberFormat="1" applyFont="1" applyFill="1" applyBorder="1" applyAlignment="1">
      <alignment horizontal="center"/>
    </xf>
    <xf numFmtId="3" fontId="2" fillId="10" borderId="40" xfId="0" applyNumberFormat="1" applyFont="1" applyFill="1" applyBorder="1" applyAlignment="1">
      <alignment horizontal="center"/>
    </xf>
    <xf numFmtId="3" fontId="22" fillId="4" borderId="5" xfId="0" applyNumberFormat="1" applyFont="1" applyFill="1" applyBorder="1" applyAlignment="1">
      <alignment horizontal="center" vertical="center" wrapText="1"/>
    </xf>
    <xf numFmtId="3" fontId="22" fillId="4" borderId="83" xfId="0" applyNumberFormat="1" applyFont="1" applyFill="1" applyBorder="1" applyAlignment="1">
      <alignment horizontal="center" vertical="center" wrapText="1"/>
    </xf>
    <xf numFmtId="3" fontId="38" fillId="5" borderId="87" xfId="0" applyNumberFormat="1" applyFont="1" applyFill="1" applyBorder="1" applyAlignment="1">
      <alignment horizontal="center" vertical="center" wrapText="1"/>
    </xf>
    <xf numFmtId="3" fontId="38" fillId="6" borderId="83" xfId="0" applyNumberFormat="1" applyFont="1" applyFill="1" applyBorder="1" applyAlignment="1">
      <alignment horizontal="center" vertical="center" wrapText="1"/>
    </xf>
    <xf numFmtId="3" fontId="21" fillId="0" borderId="83" xfId="0" applyNumberFormat="1" applyFont="1" applyBorder="1" applyAlignment="1">
      <alignment horizontal="center" vertical="center" wrapText="1"/>
    </xf>
    <xf numFmtId="3" fontId="21" fillId="0" borderId="87" xfId="0" applyNumberFormat="1" applyFont="1" applyBorder="1" applyAlignment="1">
      <alignment horizontal="center" vertical="center" wrapText="1"/>
    </xf>
    <xf numFmtId="3" fontId="22" fillId="4" borderId="1" xfId="0" applyNumberFormat="1" applyFont="1" applyFill="1" applyBorder="1" applyAlignment="1">
      <alignment horizontal="center" vertical="center" wrapText="1"/>
    </xf>
    <xf numFmtId="3" fontId="22" fillId="4" borderId="2" xfId="0" applyNumberFormat="1" applyFont="1" applyFill="1" applyBorder="1" applyAlignment="1">
      <alignment horizontal="center" vertical="center" wrapText="1"/>
    </xf>
    <xf numFmtId="3" fontId="38" fillId="5" borderId="4" xfId="0" applyNumberFormat="1" applyFont="1" applyFill="1" applyBorder="1" applyAlignment="1">
      <alignment horizontal="center" vertical="center" wrapText="1"/>
    </xf>
    <xf numFmtId="3" fontId="38" fillId="6" borderId="88" xfId="0" applyNumberFormat="1" applyFont="1" applyFill="1" applyBorder="1" applyAlignment="1">
      <alignment horizontal="center" vertical="center" wrapText="1"/>
    </xf>
    <xf numFmtId="3" fontId="22" fillId="4" borderId="3" xfId="0" applyNumberFormat="1" applyFont="1" applyFill="1" applyBorder="1" applyAlignment="1">
      <alignment horizontal="center" vertical="center" wrapText="1"/>
    </xf>
    <xf numFmtId="3" fontId="22" fillId="4" borderId="20" xfId="0" applyNumberFormat="1" applyFont="1" applyFill="1" applyBorder="1" applyAlignment="1">
      <alignment horizontal="center" vertical="center" wrapText="1"/>
    </xf>
    <xf numFmtId="3" fontId="38" fillId="5" borderId="6" xfId="0" applyNumberFormat="1" applyFont="1" applyFill="1" applyBorder="1" applyAlignment="1">
      <alignment horizontal="center" vertical="center" wrapText="1"/>
    </xf>
    <xf numFmtId="3" fontId="38" fillId="6" borderId="9" xfId="0" applyNumberFormat="1" applyFont="1" applyFill="1" applyBorder="1" applyAlignment="1">
      <alignment horizontal="center" vertical="center" wrapText="1"/>
    </xf>
    <xf numFmtId="3" fontId="38" fillId="6" borderId="81" xfId="0" applyNumberFormat="1" applyFont="1" applyFill="1" applyBorder="1" applyAlignment="1">
      <alignment horizontal="center" vertical="center" wrapText="1"/>
    </xf>
    <xf numFmtId="3" fontId="38" fillId="5" borderId="2" xfId="0" applyNumberFormat="1" applyFont="1" applyFill="1" applyBorder="1" applyAlignment="1">
      <alignment horizontal="center" vertical="center" wrapText="1"/>
    </xf>
    <xf numFmtId="3" fontId="38" fillId="6" borderId="1" xfId="0" applyNumberFormat="1" applyFont="1" applyFill="1" applyBorder="1" applyAlignment="1">
      <alignment horizontal="center" vertical="center" wrapText="1"/>
    </xf>
    <xf numFmtId="3" fontId="21" fillId="4" borderId="88" xfId="0" applyNumberFormat="1" applyFont="1" applyFill="1" applyBorder="1" applyAlignment="1">
      <alignment horizontal="center" vertical="center" wrapText="1"/>
    </xf>
    <xf numFmtId="3" fontId="21" fillId="5" borderId="88" xfId="0" applyNumberFormat="1" applyFont="1" applyFill="1" applyBorder="1" applyAlignment="1">
      <alignment horizontal="center" vertical="center" wrapText="1"/>
    </xf>
    <xf numFmtId="3" fontId="21" fillId="6" borderId="88" xfId="0" applyNumberFormat="1" applyFont="1" applyFill="1" applyBorder="1" applyAlignment="1">
      <alignment horizontal="center" vertical="center" wrapText="1"/>
    </xf>
    <xf numFmtId="3" fontId="21" fillId="0" borderId="88"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3" fontId="20" fillId="0" borderId="35" xfId="0" applyNumberFormat="1" applyFont="1" applyBorder="1" applyAlignment="1">
      <alignment horizontal="center" vertical="center" wrapText="1"/>
    </xf>
    <xf numFmtId="3" fontId="20" fillId="0" borderId="31" xfId="0" applyNumberFormat="1" applyFont="1" applyBorder="1" applyAlignment="1">
      <alignment horizontal="center" vertical="center" wrapText="1"/>
    </xf>
    <xf numFmtId="3" fontId="2" fillId="2" borderId="38" xfId="1" applyNumberFormat="1" applyFont="1" applyFill="1" applyBorder="1" applyAlignment="1">
      <alignment horizontal="center" vertical="center" wrapText="1"/>
    </xf>
    <xf numFmtId="3" fontId="44" fillId="0" borderId="25" xfId="0" applyNumberFormat="1" applyFont="1" applyFill="1" applyBorder="1" applyAlignment="1">
      <alignment horizontal="center" vertical="center" wrapText="1"/>
    </xf>
    <xf numFmtId="3" fontId="0" fillId="0" borderId="25" xfId="0" applyNumberFormat="1" applyBorder="1" applyAlignment="1">
      <alignment horizontal="center" vertical="center"/>
    </xf>
    <xf numFmtId="3" fontId="50" fillId="2" borderId="25" xfId="0" applyNumberFormat="1" applyFont="1" applyFill="1" applyBorder="1" applyAlignment="1">
      <alignment horizontal="center" vertical="center" wrapText="1"/>
    </xf>
    <xf numFmtId="3" fontId="54" fillId="0" borderId="25" xfId="0" applyNumberFormat="1" applyFont="1" applyFill="1" applyBorder="1" applyAlignment="1">
      <alignment horizontal="center" vertical="center"/>
    </xf>
    <xf numFmtId="3" fontId="49" fillId="12" borderId="43" xfId="0" applyNumberFormat="1" applyFont="1" applyFill="1" applyBorder="1" applyAlignment="1">
      <alignment horizontal="center" vertical="center" wrapText="1"/>
    </xf>
  </cellXfs>
  <cellStyles count="3">
    <cellStyle name="Millares" xfId="1" builtinId="3"/>
    <cellStyle name="Normal" xfId="0" builtinId="0"/>
    <cellStyle name="Porcentaj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0CF3A"/>
      <color rgb="FFFAFD77"/>
      <color rgb="FFB6E1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a:solidFill>
                  <a:sysClr val="windowText" lastClr="000000"/>
                </a:solidFill>
              </a:rPr>
              <a:t>Formación Inicial - Apertura Programas de</a:t>
            </a:r>
            <a:r>
              <a:rPr lang="en-US" sz="1000" b="1" baseline="0">
                <a:solidFill>
                  <a:sysClr val="windowText" lastClr="000000"/>
                </a:solidFill>
              </a:rPr>
              <a:t> Licenciaturas - Bachilleres Becados</a:t>
            </a:r>
          </a:p>
          <a:p>
            <a:pPr>
              <a:defRPr sz="1000">
                <a:solidFill>
                  <a:sysClr val="windowText" lastClr="000000"/>
                </a:solidFill>
              </a:defRPr>
            </a:pPr>
            <a:r>
              <a:rPr lang="en-US" sz="1000" b="1" baseline="0">
                <a:solidFill>
                  <a:sysClr val="windowText" lastClr="000000"/>
                </a:solidFill>
              </a:rPr>
              <a:t>Periodo enero-marzo 2024</a:t>
            </a:r>
            <a:endParaRPr lang="en-US" sz="1000" b="1">
              <a:solidFill>
                <a:sysClr val="windowText" lastClr="000000"/>
              </a:solidFill>
            </a:endParaRPr>
          </a:p>
        </c:rich>
      </c:tx>
      <c:layout>
        <c:manualLayout>
          <c:xMode val="edge"/>
          <c:yMode val="edge"/>
          <c:x val="0.11463137768630342"/>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253886307413151"/>
          <c:y val="0.27581614186585945"/>
          <c:w val="0.7746113692586849"/>
          <c:h val="0.59221816574128405"/>
        </c:manualLayout>
      </c:layout>
      <c:barChart>
        <c:barDir val="col"/>
        <c:grouping val="clustered"/>
        <c:varyColors val="0"/>
        <c:ser>
          <c:idx val="0"/>
          <c:order val="0"/>
          <c:tx>
            <c:strRef>
              <c:f>'4to trimestre'!$C$14</c:f>
              <c:strCache>
                <c:ptCount val="1"/>
                <c:pt idx="0">
                  <c:v>Docentes Beneficiados</c:v>
                </c:pt>
              </c:strCache>
            </c:strRef>
          </c:tx>
          <c:spPr>
            <a:solidFill>
              <a:schemeClr val="accent1"/>
            </a:solidFill>
            <a:ln w="19050">
              <a:solidFill>
                <a:schemeClr val="lt1"/>
              </a:solidFill>
            </a:ln>
            <a:effectLst/>
          </c:spPr>
          <c:invertIfNegative val="0"/>
          <c:dPt>
            <c:idx val="0"/>
            <c:invertIfNegative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2-A0EE-4B41-B464-508A7B1ABF33}"/>
              </c:ext>
            </c:extLst>
          </c:dPt>
          <c:dLbls>
            <c:dLbl>
              <c:idx val="0"/>
              <c:layout>
                <c:manualLayout>
                  <c:x val="-8.2599261006785097E-3"/>
                  <c:y val="1.77264367646297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EE-4B41-B464-508A7B1ABF33}"/>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'4to trimestre'!$B$15</c:f>
              <c:strCache>
                <c:ptCount val="1"/>
                <c:pt idx="0">
                  <c:v>Licenciaturas</c:v>
                </c:pt>
              </c:strCache>
            </c:strRef>
          </c:cat>
          <c:val>
            <c:numRef>
              <c:f>'4to trimestre'!$C$15</c:f>
              <c:numCache>
                <c:formatCode>General</c:formatCode>
                <c:ptCount val="1"/>
                <c:pt idx="0">
                  <c:v>121</c:v>
                </c:pt>
              </c:numCache>
            </c:numRef>
          </c:val>
          <c:extLst xmlns:c16r2="http://schemas.microsoft.com/office/drawing/2015/06/chart">
            <c:ext xmlns:c16="http://schemas.microsoft.com/office/drawing/2014/chart" uri="{C3380CC4-5D6E-409C-BE32-E72D297353CC}">
              <c16:uniqueId val="{00000000-A0EE-4B41-B464-508A7B1ABF33}"/>
            </c:ext>
          </c:extLst>
        </c:ser>
        <c:ser>
          <c:idx val="1"/>
          <c:order val="1"/>
          <c:tx>
            <c:strRef>
              <c:f>'4to trimestre'!$D$14</c:f>
              <c:strCache>
                <c:ptCount val="1"/>
                <c:pt idx="0">
                  <c:v>META</c:v>
                </c:pt>
              </c:strCache>
            </c:strRef>
          </c:tx>
          <c:spPr>
            <a:solidFill>
              <a:schemeClr val="accent2"/>
            </a:solidFill>
            <a:ln w="19050">
              <a:solidFill>
                <a:schemeClr val="lt1"/>
              </a:solidFill>
            </a:ln>
            <a:effectLst/>
          </c:spPr>
          <c:invertIfNegative val="0"/>
          <c:cat>
            <c:strRef>
              <c:f>'4to trimestre'!$B$15</c:f>
              <c:strCache>
                <c:ptCount val="1"/>
                <c:pt idx="0">
                  <c:v>Licenciaturas</c:v>
                </c:pt>
              </c:strCache>
            </c:strRef>
          </c:cat>
          <c:val>
            <c:numRef>
              <c:f>'4to trimestre'!$D$15</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3-6962-425A-AFEF-A2729024C27B}"/>
            </c:ext>
          </c:extLst>
        </c:ser>
        <c:dLbls>
          <c:showLegendKey val="0"/>
          <c:showVal val="0"/>
          <c:showCatName val="0"/>
          <c:showSerName val="0"/>
          <c:showPercent val="0"/>
          <c:showBubbleSize val="0"/>
        </c:dLbls>
        <c:gapWidth val="100"/>
        <c:axId val="-1757072992"/>
        <c:axId val="-1757069728"/>
      </c:barChart>
      <c:catAx>
        <c:axId val="-17570729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57069728"/>
        <c:crosses val="autoZero"/>
        <c:auto val="1"/>
        <c:lblAlgn val="ctr"/>
        <c:lblOffset val="100"/>
        <c:noMultiLvlLbl val="0"/>
      </c:catAx>
      <c:valAx>
        <c:axId val="-175706972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757072992"/>
        <c:crosses val="autoZero"/>
        <c:crossBetween val="between"/>
      </c:valAx>
      <c:spPr>
        <a:noFill/>
        <a:ln>
          <a:noFill/>
        </a:ln>
        <a:effectLst/>
      </c:spPr>
    </c:plotArea>
    <c:legend>
      <c:legendPos val="b"/>
      <c:layout>
        <c:manualLayout>
          <c:xMode val="edge"/>
          <c:yMode val="edge"/>
          <c:x val="4.35892768587342E-3"/>
          <c:y val="0.33081962611990456"/>
          <c:w val="0.25863078431316344"/>
          <c:h val="0.4480747295927035"/>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Becas otorgadas en diplomados según área formativa</a:t>
            </a:r>
            <a:endParaRPr lang="es-DO" sz="1000">
              <a:effectLst/>
            </a:endParaRPr>
          </a:p>
          <a:p>
            <a:pPr>
              <a:defRPr sz="1000" b="1">
                <a:solidFill>
                  <a:sysClr val="windowText" lastClr="000000"/>
                </a:solidFill>
              </a:defRPr>
            </a:pPr>
            <a:r>
              <a:rPr lang="en-US" sz="1000" b="1" i="0" baseline="0">
                <a:effectLst/>
              </a:rPr>
              <a:t>Periodo enero-marzo 2024</a:t>
            </a:r>
            <a:endParaRPr lang="es-DO" sz="1000" b="1">
              <a:solidFill>
                <a:sysClr val="windowText" lastClr="000000"/>
              </a:solidFill>
              <a:effectLst/>
            </a:endParaRPr>
          </a:p>
        </c:rich>
      </c:tx>
      <c:layout>
        <c:manualLayout>
          <c:xMode val="edge"/>
          <c:yMode val="edge"/>
          <c:x val="0.16338595235404188"/>
          <c:y val="4.4809362192654847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1223323161159875"/>
          <c:y val="0.17423371933946893"/>
          <c:w val="0.58776676838840125"/>
          <c:h val="0.7783728708689106"/>
        </c:manualLayout>
      </c:layout>
      <c:bar3DChart>
        <c:barDir val="bar"/>
        <c:grouping val="clustered"/>
        <c:varyColors val="0"/>
        <c:ser>
          <c:idx val="0"/>
          <c:order val="0"/>
          <c:tx>
            <c:strRef>
              <c:f>'4to trimestre'!$C$61</c:f>
              <c:strCache>
                <c:ptCount val="1"/>
                <c:pt idx="0">
                  <c:v>Docentes Beneficiados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trimestre'!$B$63:$B$71</c:f>
              <c:strCache>
                <c:ptCount val="9"/>
                <c:pt idx="0">
                  <c:v>Inducción </c:v>
                </c:pt>
                <c:pt idx="1">
                  <c:v>Matemática,  Lectura y Escritura </c:v>
                </c:pt>
                <c:pt idx="2">
                  <c:v>Investigación</c:v>
                </c:pt>
                <c:pt idx="3">
                  <c:v>Inglés</c:v>
                </c:pt>
                <c:pt idx="4">
                  <c:v>Neurociencia Cognitiva</c:v>
                </c:pt>
                <c:pt idx="5">
                  <c:v>STEM</c:v>
                </c:pt>
                <c:pt idx="6">
                  <c:v>Neuroliderazgo para el Fortalecimiento</c:v>
                </c:pt>
                <c:pt idx="7">
                  <c:v>Ciencias de la Naturaleza</c:v>
                </c:pt>
                <c:pt idx="8">
                  <c:v>Estrategias Lúdicas en el Nivel Inicial</c:v>
                </c:pt>
              </c:strCache>
            </c:strRef>
          </c:cat>
          <c:val>
            <c:numRef>
              <c:f>'4to trimestre'!$C$63:$C$71</c:f>
              <c:numCache>
                <c:formatCode>#,##0</c:formatCode>
                <c:ptCount val="9"/>
                <c:pt idx="0">
                  <c:v>11194</c:v>
                </c:pt>
                <c:pt idx="1">
                  <c:v>2450</c:v>
                </c:pt>
                <c:pt idx="2">
                  <c:v>90</c:v>
                </c:pt>
                <c:pt idx="3">
                  <c:v>700</c:v>
                </c:pt>
                <c:pt idx="4">
                  <c:v>80</c:v>
                </c:pt>
                <c:pt idx="5">
                  <c:v>4150</c:v>
                </c:pt>
                <c:pt idx="6">
                  <c:v>80</c:v>
                </c:pt>
                <c:pt idx="7">
                  <c:v>220</c:v>
                </c:pt>
                <c:pt idx="8">
                  <c:v>120</c:v>
                </c:pt>
              </c:numCache>
            </c:numRef>
          </c:val>
          <c:extLst xmlns:c16r2="http://schemas.microsoft.com/office/drawing/2015/06/chart">
            <c:ext xmlns:c16="http://schemas.microsoft.com/office/drawing/2014/chart" uri="{C3380CC4-5D6E-409C-BE32-E72D297353CC}">
              <c16:uniqueId val="{00000000-EF42-46AF-9879-41A27D3B49F2}"/>
            </c:ext>
          </c:extLst>
        </c:ser>
        <c:dLbls>
          <c:showLegendKey val="0"/>
          <c:showVal val="0"/>
          <c:showCatName val="0"/>
          <c:showSerName val="0"/>
          <c:showPercent val="0"/>
          <c:showBubbleSize val="0"/>
        </c:dLbls>
        <c:gapWidth val="150"/>
        <c:shape val="box"/>
        <c:axId val="-1700007872"/>
        <c:axId val="-1699995360"/>
        <c:axId val="0"/>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'4to trimestre'!$D$61</c15:sqref>
                        </c15:formulaRef>
                      </c:ext>
                    </c:extLst>
                    <c:strCache>
                      <c:ptCount val="1"/>
                      <c:pt idx="0">
                        <c:v>% </c:v>
                      </c:pt>
                    </c:strCache>
                  </c:strRef>
                </c:tx>
                <c:spPr>
                  <a:solidFill>
                    <a:schemeClr val="accent2"/>
                  </a:solidFill>
                  <a:ln>
                    <a:noFill/>
                  </a:ln>
                  <a:effectLst/>
                  <a:sp3d/>
                </c:spPr>
                <c:invertIfNegative val="0"/>
                <c:dLbls>
                  <c:dLbl>
                    <c:idx val="0"/>
                    <c:layout>
                      <c:manualLayout>
                        <c:x val="0.10486888293111477"/>
                        <c:y val="4.18628783069186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42-46AF-9879-41A27D3B49F2}"/>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'4to trimestre'!$B$63:$B$71</c15:sqref>
                        </c15:formulaRef>
                      </c:ext>
                    </c:extLst>
                    <c:strCache>
                      <c:ptCount val="9"/>
                      <c:pt idx="0">
                        <c:v>Inducción </c:v>
                      </c:pt>
                      <c:pt idx="1">
                        <c:v>Matemática,  Lectura y Escritura </c:v>
                      </c:pt>
                      <c:pt idx="2">
                        <c:v>Investigación</c:v>
                      </c:pt>
                      <c:pt idx="3">
                        <c:v>Inglés</c:v>
                      </c:pt>
                      <c:pt idx="4">
                        <c:v>Neurociencia Cognitiva</c:v>
                      </c:pt>
                      <c:pt idx="5">
                        <c:v>STEM</c:v>
                      </c:pt>
                      <c:pt idx="6">
                        <c:v>Neuroliderazgo para el Fortalecimiento</c:v>
                      </c:pt>
                      <c:pt idx="7">
                        <c:v>Ciencias de la Naturaleza</c:v>
                      </c:pt>
                      <c:pt idx="8">
                        <c:v>Estrategias Lúdicas en el Nivel Inicial</c:v>
                      </c:pt>
                    </c:strCache>
                  </c:strRef>
                </c:cat>
                <c:val>
                  <c:numRef>
                    <c:extLst xmlns:c16r2="http://schemas.microsoft.com/office/drawing/2015/06/chart">
                      <c:ext uri="{02D57815-91ED-43cb-92C2-25804820EDAC}">
                        <c15:formulaRef>
                          <c15:sqref>'4to trimestre'!$D$63:$D$71</c15:sqref>
                        </c15:formulaRef>
                      </c:ext>
                    </c:extLst>
                    <c:numCache>
                      <c:formatCode>0.00%</c:formatCode>
                      <c:ptCount val="9"/>
                      <c:pt idx="0">
                        <c:v>0.58656466149654163</c:v>
                      </c:pt>
                      <c:pt idx="1">
                        <c:v>0.12837979459232865</c:v>
                      </c:pt>
                      <c:pt idx="2">
                        <c:v>4.7159924544120727E-3</c:v>
                      </c:pt>
                      <c:pt idx="3">
                        <c:v>3.66799413120939E-2</c:v>
                      </c:pt>
                      <c:pt idx="4">
                        <c:v>4.1919932928107312E-3</c:v>
                      </c:pt>
                      <c:pt idx="5">
                        <c:v>0.2174596520645567</c:v>
                      </c:pt>
                      <c:pt idx="6">
                        <c:v>4.1919932928107312E-3</c:v>
                      </c:pt>
                      <c:pt idx="7">
                        <c:v>1.1527981555229511E-2</c:v>
                      </c:pt>
                      <c:pt idx="8">
                        <c:v>6.2879899392160972E-3</c:v>
                      </c:pt>
                    </c:numCache>
                  </c:numRef>
                </c:val>
                <c:extLst xmlns:c16r2="http://schemas.microsoft.com/office/drawing/2015/06/chart">
                  <c:ext xmlns:c16="http://schemas.microsoft.com/office/drawing/2014/chart" uri="{C3380CC4-5D6E-409C-BE32-E72D297353CC}">
                    <c16:uniqueId val="{0000000C-EF42-46AF-9879-41A27D3B49F2}"/>
                  </c:ext>
                </c:extLst>
              </c15:ser>
            </c15:filteredBarSeries>
          </c:ext>
        </c:extLst>
      </c:bar3DChart>
      <c:valAx>
        <c:axId val="-169999536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00007872"/>
        <c:crosses val="autoZero"/>
        <c:crossBetween val="between"/>
      </c:valAx>
      <c:catAx>
        <c:axId val="-17000078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1699995360"/>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Total Becas otorgadas según Eje Geográfico</a:t>
            </a:r>
            <a:endParaRPr lang="es-DO" sz="1000">
              <a:solidFill>
                <a:sysClr val="windowText" lastClr="000000"/>
              </a:solidFill>
              <a:effectLst/>
            </a:endParaRPr>
          </a:p>
          <a:p>
            <a:pPr>
              <a:defRPr sz="1000">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trimestre'!$B$148:$B$152</c:f>
              <c:strCache>
                <c:ptCount val="5"/>
                <c:pt idx="0">
                  <c:v>Metropolitana</c:v>
                </c:pt>
                <c:pt idx="1">
                  <c:v>Sur</c:v>
                </c:pt>
                <c:pt idx="2">
                  <c:v>Este</c:v>
                </c:pt>
                <c:pt idx="3">
                  <c:v>Norte</c:v>
                </c:pt>
                <c:pt idx="4">
                  <c:v>Nordeste</c:v>
                </c:pt>
              </c:strCache>
            </c:strRef>
          </c:cat>
          <c:val>
            <c:numRef>
              <c:f>'4to trimestre'!$C$148:$C$152</c:f>
              <c:numCache>
                <c:formatCode>#,##0</c:formatCode>
                <c:ptCount val="5"/>
                <c:pt idx="0">
                  <c:v>6338</c:v>
                </c:pt>
                <c:pt idx="1">
                  <c:v>4058</c:v>
                </c:pt>
                <c:pt idx="2">
                  <c:v>4062</c:v>
                </c:pt>
                <c:pt idx="3">
                  <c:v>3537</c:v>
                </c:pt>
                <c:pt idx="4">
                  <c:v>2846</c:v>
                </c:pt>
              </c:numCache>
            </c:numRef>
          </c:val>
          <c:extLst xmlns:c16r2="http://schemas.microsoft.com/office/drawing/2015/06/chart">
            <c:ext xmlns:c16="http://schemas.microsoft.com/office/drawing/2014/chart" uri="{C3380CC4-5D6E-409C-BE32-E72D297353CC}">
              <c16:uniqueId val="{00000000-F3E0-48AD-8FAC-087086946337}"/>
            </c:ext>
          </c:extLst>
        </c:ser>
        <c:dLbls>
          <c:showLegendKey val="0"/>
          <c:showVal val="0"/>
          <c:showCatName val="0"/>
          <c:showSerName val="0"/>
          <c:showPercent val="0"/>
          <c:showBubbleSize val="0"/>
        </c:dLbls>
        <c:gapWidth val="219"/>
        <c:overlap val="-27"/>
        <c:axId val="-1700003520"/>
        <c:axId val="-1699997536"/>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'4to trimestre'!$B$148:$B$152</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'4to trimestre'!$D$148:$D$152</c15:sqref>
                        </c15:formulaRef>
                      </c:ext>
                    </c:extLst>
                    <c:numCache>
                      <c:formatCode>0.0%</c:formatCode>
                      <c:ptCount val="5"/>
                      <c:pt idx="0">
                        <c:v>0.30411208675207524</c:v>
                      </c:pt>
                      <c:pt idx="1">
                        <c:v>0.19471234585672473</c:v>
                      </c:pt>
                      <c:pt idx="2">
                        <c:v>0.19490427522671658</c:v>
                      </c:pt>
                      <c:pt idx="3">
                        <c:v>0.16971354541528719</c:v>
                      </c:pt>
                      <c:pt idx="4">
                        <c:v>0.1365577467491963</c:v>
                      </c:pt>
                    </c:numCache>
                  </c:numRef>
                </c:val>
                <c:extLst xmlns:c16r2="http://schemas.microsoft.com/office/drawing/2015/06/chart">
                  <c:ext xmlns:c16="http://schemas.microsoft.com/office/drawing/2014/chart" uri="{C3380CC4-5D6E-409C-BE32-E72D297353CC}">
                    <c16:uniqueId val="{00000001-F3E0-48AD-8FAC-087086946337}"/>
                  </c:ext>
                </c:extLst>
              </c15:ser>
            </c15:filteredBarSeries>
          </c:ext>
        </c:extLst>
      </c:barChart>
      <c:catAx>
        <c:axId val="-170000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9997536"/>
        <c:crosses val="autoZero"/>
        <c:auto val="1"/>
        <c:lblAlgn val="ctr"/>
        <c:lblOffset val="100"/>
        <c:noMultiLvlLbl val="0"/>
      </c:catAx>
      <c:valAx>
        <c:axId val="-1699997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35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trimestre'!$B$163:$B$167</c:f>
              <c:strCache>
                <c:ptCount val="5"/>
                <c:pt idx="0">
                  <c:v>Metropolitana</c:v>
                </c:pt>
                <c:pt idx="1">
                  <c:v>Sur</c:v>
                </c:pt>
                <c:pt idx="2">
                  <c:v>Este</c:v>
                </c:pt>
                <c:pt idx="3">
                  <c:v>Norte</c:v>
                </c:pt>
                <c:pt idx="4">
                  <c:v>Nordeste</c:v>
                </c:pt>
              </c:strCache>
            </c:strRef>
          </c:cat>
          <c:val>
            <c:numRef>
              <c:f>'4to trimestre'!$C$163:$C$167</c:f>
              <c:numCache>
                <c:formatCode>General</c:formatCode>
                <c:ptCount val="5"/>
                <c:pt idx="0">
                  <c:v>38</c:v>
                </c:pt>
                <c:pt idx="1">
                  <c:v>23</c:v>
                </c:pt>
                <c:pt idx="2">
                  <c:v>39</c:v>
                </c:pt>
                <c:pt idx="3">
                  <c:v>4</c:v>
                </c:pt>
                <c:pt idx="4">
                  <c:v>17</c:v>
                </c:pt>
              </c:numCache>
            </c:numRef>
          </c:val>
          <c:extLst xmlns:c16r2="http://schemas.microsoft.com/office/drawing/2015/06/chart">
            <c:ext xmlns:c16="http://schemas.microsoft.com/office/drawing/2014/chart" uri="{C3380CC4-5D6E-409C-BE32-E72D297353CC}">
              <c16:uniqueId val="{00000000-256D-4CBD-9F26-C4787818C535}"/>
            </c:ext>
          </c:extLst>
        </c:ser>
        <c:dLbls>
          <c:showLegendKey val="0"/>
          <c:showVal val="0"/>
          <c:showCatName val="0"/>
          <c:showSerName val="0"/>
          <c:showPercent val="0"/>
          <c:showBubbleSize val="0"/>
        </c:dLbls>
        <c:gapWidth val="219"/>
        <c:overlap val="-27"/>
        <c:axId val="-1700005696"/>
        <c:axId val="-1699996992"/>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'4to trimestre'!$B$163:$B$167</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'4to trimestre'!$D$163:$D$167</c15:sqref>
                        </c15:formulaRef>
                      </c:ext>
                    </c:extLst>
                    <c:numCache>
                      <c:formatCode>0.0%</c:formatCode>
                      <c:ptCount val="5"/>
                      <c:pt idx="0">
                        <c:v>0.31404958677685951</c:v>
                      </c:pt>
                      <c:pt idx="1">
                        <c:v>0.19008264462809918</c:v>
                      </c:pt>
                      <c:pt idx="2">
                        <c:v>0.32231404958677684</c:v>
                      </c:pt>
                      <c:pt idx="3">
                        <c:v>3.3057851239669422E-2</c:v>
                      </c:pt>
                      <c:pt idx="4">
                        <c:v>0.14049586776859505</c:v>
                      </c:pt>
                    </c:numCache>
                  </c:numRef>
                </c:val>
                <c:extLst xmlns:c16r2="http://schemas.microsoft.com/office/drawing/2015/06/chart">
                  <c:ext xmlns:c16="http://schemas.microsoft.com/office/drawing/2014/chart" uri="{C3380CC4-5D6E-409C-BE32-E72D297353CC}">
                    <c16:uniqueId val="{00000001-256D-4CBD-9F26-C4787818C535}"/>
                  </c:ext>
                </c:extLst>
              </c15:ser>
            </c15:filteredBarSeries>
          </c:ext>
        </c:extLst>
      </c:barChart>
      <c:catAx>
        <c:axId val="-170000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9996992"/>
        <c:crosses val="autoZero"/>
        <c:auto val="1"/>
        <c:lblAlgn val="ctr"/>
        <c:lblOffset val="100"/>
        <c:noMultiLvlLbl val="0"/>
      </c:catAx>
      <c:valAx>
        <c:axId val="-1699996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569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Formación Continua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trimestre'!$B$183:$B$187</c:f>
              <c:strCache>
                <c:ptCount val="5"/>
                <c:pt idx="0">
                  <c:v>Metropolitana</c:v>
                </c:pt>
                <c:pt idx="1">
                  <c:v>Sur</c:v>
                </c:pt>
                <c:pt idx="2">
                  <c:v>Este</c:v>
                </c:pt>
                <c:pt idx="3">
                  <c:v>Norte</c:v>
                </c:pt>
                <c:pt idx="4">
                  <c:v>Nordeste</c:v>
                </c:pt>
              </c:strCache>
            </c:strRef>
          </c:cat>
          <c:val>
            <c:numRef>
              <c:f>'4to trimestre'!$C$183:$C$187</c:f>
              <c:numCache>
                <c:formatCode>_-* #,##0_-;\-* #,##0_-;_-* "-"??_-;_-@_-</c:formatCode>
                <c:ptCount val="5"/>
                <c:pt idx="0">
                  <c:v>5621</c:v>
                </c:pt>
                <c:pt idx="1">
                  <c:v>3714</c:v>
                </c:pt>
                <c:pt idx="2">
                  <c:v>3865</c:v>
                </c:pt>
                <c:pt idx="3">
                  <c:v>3364</c:v>
                </c:pt>
                <c:pt idx="4">
                  <c:v>2770</c:v>
                </c:pt>
              </c:numCache>
            </c:numRef>
          </c:val>
          <c:extLst xmlns:c16r2="http://schemas.microsoft.com/office/drawing/2015/06/chart">
            <c:ext xmlns:c16="http://schemas.microsoft.com/office/drawing/2014/chart" uri="{C3380CC4-5D6E-409C-BE32-E72D297353CC}">
              <c16:uniqueId val="{00000000-62DD-4989-9DA5-F5E67605363C}"/>
            </c:ext>
          </c:extLst>
        </c:ser>
        <c:dLbls>
          <c:showLegendKey val="0"/>
          <c:showVal val="0"/>
          <c:showCatName val="0"/>
          <c:showSerName val="0"/>
          <c:showPercent val="0"/>
          <c:showBubbleSize val="0"/>
        </c:dLbls>
        <c:gapWidth val="219"/>
        <c:overlap val="-27"/>
        <c:axId val="-1700006784"/>
        <c:axId val="-1700001888"/>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'4to trimestre'!$B$183:$B$187</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'4to trimestre'!$D$183:$D$187</c15:sqref>
                        </c15:formulaRef>
                      </c:ext>
                    </c:extLst>
                    <c:numCache>
                      <c:formatCode>0%</c:formatCode>
                      <c:ptCount val="5"/>
                      <c:pt idx="0">
                        <c:v>0.29073135409123824</c:v>
                      </c:pt>
                      <c:pt idx="1">
                        <c:v>0.19209682424743973</c:v>
                      </c:pt>
                      <c:pt idx="2">
                        <c:v>0.19990689976207718</c:v>
                      </c:pt>
                      <c:pt idx="3">
                        <c:v>0.1739940002068894</c:v>
                      </c:pt>
                      <c:pt idx="4">
                        <c:v>0.14327092169235545</c:v>
                      </c:pt>
                    </c:numCache>
                  </c:numRef>
                </c:val>
                <c:extLst xmlns:c16r2="http://schemas.microsoft.com/office/drawing/2015/06/chart">
                  <c:ext xmlns:c16="http://schemas.microsoft.com/office/drawing/2014/chart" uri="{C3380CC4-5D6E-409C-BE32-E72D297353CC}">
                    <c16:uniqueId val="{00000001-62DD-4989-9DA5-F5E67605363C}"/>
                  </c:ext>
                </c:extLst>
              </c15:ser>
            </c15:filteredBarSeries>
          </c:ext>
        </c:extLst>
      </c:barChart>
      <c:catAx>
        <c:axId val="-170000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1888"/>
        <c:crosses val="autoZero"/>
        <c:auto val="1"/>
        <c:lblAlgn val="ctr"/>
        <c:lblOffset val="100"/>
        <c:noMultiLvlLbl val="0"/>
      </c:catAx>
      <c:valAx>
        <c:axId val="-170000188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67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Posgrado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trimestre'!$B$199:$B$203</c:f>
              <c:strCache>
                <c:ptCount val="5"/>
                <c:pt idx="0">
                  <c:v>Metropolitana</c:v>
                </c:pt>
                <c:pt idx="1">
                  <c:v>Sur</c:v>
                </c:pt>
                <c:pt idx="2">
                  <c:v>Este</c:v>
                </c:pt>
                <c:pt idx="3">
                  <c:v>Norte</c:v>
                </c:pt>
                <c:pt idx="4">
                  <c:v>Nordeste</c:v>
                </c:pt>
              </c:strCache>
            </c:strRef>
          </c:cat>
          <c:val>
            <c:numRef>
              <c:f>'4to trimestre'!$C$199:$C$203</c:f>
              <c:numCache>
                <c:formatCode>#,##0</c:formatCode>
                <c:ptCount val="5"/>
                <c:pt idx="0">
                  <c:v>679</c:v>
                </c:pt>
                <c:pt idx="1">
                  <c:v>321</c:v>
                </c:pt>
                <c:pt idx="2">
                  <c:v>158</c:v>
                </c:pt>
                <c:pt idx="3">
                  <c:v>169</c:v>
                </c:pt>
                <c:pt idx="4">
                  <c:v>59</c:v>
                </c:pt>
              </c:numCache>
            </c:numRef>
          </c:val>
          <c:extLst xmlns:c16r2="http://schemas.microsoft.com/office/drawing/2015/06/chart">
            <c:ext xmlns:c16="http://schemas.microsoft.com/office/drawing/2014/chart" uri="{C3380CC4-5D6E-409C-BE32-E72D297353CC}">
              <c16:uniqueId val="{00000000-E25C-4880-A8AE-7522EFE7E352}"/>
            </c:ext>
          </c:extLst>
        </c:ser>
        <c:dLbls>
          <c:showLegendKey val="0"/>
          <c:showVal val="0"/>
          <c:showCatName val="0"/>
          <c:showSerName val="0"/>
          <c:showPercent val="0"/>
          <c:showBubbleSize val="0"/>
        </c:dLbls>
        <c:gapWidth val="219"/>
        <c:overlap val="-27"/>
        <c:axId val="-1700005152"/>
        <c:axId val="-1699998624"/>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'4to trimestre'!$B$199:$B$203</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'4to trimestre'!$D$199:$D$203</c15:sqref>
                        </c15:formulaRef>
                      </c:ext>
                    </c:extLst>
                    <c:numCache>
                      <c:formatCode>0%</c:formatCode>
                      <c:ptCount val="5"/>
                      <c:pt idx="0">
                        <c:v>0.48989898989898989</c:v>
                      </c:pt>
                      <c:pt idx="1">
                        <c:v>0.23160173160173161</c:v>
                      </c:pt>
                      <c:pt idx="2">
                        <c:v>0.113997113997114</c:v>
                      </c:pt>
                      <c:pt idx="3">
                        <c:v>0.12193362193362194</c:v>
                      </c:pt>
                      <c:pt idx="4">
                        <c:v>4.2568542568542568E-2</c:v>
                      </c:pt>
                    </c:numCache>
                  </c:numRef>
                </c:val>
                <c:extLst xmlns:c16r2="http://schemas.microsoft.com/office/drawing/2015/06/chart">
                  <c:ext xmlns:c16="http://schemas.microsoft.com/office/drawing/2014/chart" uri="{C3380CC4-5D6E-409C-BE32-E72D297353CC}">
                    <c16:uniqueId val="{00000001-E25C-4880-A8AE-7522EFE7E352}"/>
                  </c:ext>
                </c:extLst>
              </c15:ser>
            </c15:filteredBarSeries>
          </c:ext>
        </c:extLst>
      </c:barChart>
      <c:catAx>
        <c:axId val="-170000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699998624"/>
        <c:crosses val="autoZero"/>
        <c:auto val="1"/>
        <c:lblAlgn val="ctr"/>
        <c:lblOffset val="100"/>
        <c:noMultiLvlLbl val="0"/>
      </c:catAx>
      <c:valAx>
        <c:axId val="-1699998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51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 Becas otorgadas por Tipo de Programa</a:t>
            </a:r>
            <a:endParaRPr lang="es-DO" sz="1000">
              <a:effectLst/>
            </a:endParaRPr>
          </a:p>
          <a:p>
            <a:pPr>
              <a:defRPr sz="1000" b="1">
                <a:solidFill>
                  <a:sysClr val="windowText" lastClr="000000"/>
                </a:solidFill>
              </a:defRPr>
            </a:pPr>
            <a:r>
              <a:rPr lang="en-US" sz="1000" b="1" i="0" baseline="0">
                <a:effectLst/>
              </a:rPr>
              <a:t>Periodo enero-marzo 2024</a:t>
            </a:r>
            <a:endParaRPr lang="es-DO" sz="1000" b="1">
              <a:solidFill>
                <a:sysClr val="windowText" lastClr="000000"/>
              </a:solidFill>
              <a:effectLst/>
            </a:endParaRPr>
          </a:p>
        </c:rich>
      </c:tx>
      <c:layout>
        <c:manualLayout>
          <c:xMode val="edge"/>
          <c:yMode val="edge"/>
          <c:x val="0.1605226188486574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6036025810874422E-2"/>
          <c:y val="0.19029666349097984"/>
          <c:w val="0.96396397418912561"/>
          <c:h val="0.4384504463924554"/>
        </c:manualLayout>
      </c:layout>
      <c:pie3DChart>
        <c:varyColors val="1"/>
        <c:ser>
          <c:idx val="1"/>
          <c:order val="1"/>
          <c:dPt>
            <c:idx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64C3-4BFF-B26A-79F046673965}"/>
              </c:ext>
            </c:extLst>
          </c:dPt>
          <c:dPt>
            <c:idx val="1"/>
            <c:bubble3D val="0"/>
            <c:explosion val="45"/>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B976-4CE4-AE46-613085D7BD9D}"/>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64C3-4BFF-B26A-79F046673965}"/>
              </c:ext>
            </c:extLst>
          </c:dPt>
          <c:dPt>
            <c:idx val="3"/>
            <c:bubble3D val="0"/>
            <c:explosion val="35"/>
            <c:spPr>
              <a:solidFill>
                <a:schemeClr val="accent4"/>
              </a:solidFill>
              <a:ln w="25400">
                <a:solidFill>
                  <a:schemeClr val="lt1"/>
                </a:solidFill>
              </a:ln>
              <a:effectLst/>
              <a:sp3d contourW="25400">
                <a:contourClr>
                  <a:schemeClr val="lt1"/>
                </a:contourClr>
              </a:sp3d>
            </c:spPr>
          </c:dPt>
          <c:dLbls>
            <c:dLbl>
              <c:idx val="0"/>
              <c:layout>
                <c:manualLayout>
                  <c:x val="3.5773063452178504E-2"/>
                  <c:y val="2.48315912945977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BC959C08-8E9D-4AF0-ABC3-F386021130AC}" type="VALUE">
                      <a:rPr lang="en-US"/>
                      <a:pPr>
                        <a:defRPr b="1">
                          <a:solidFill>
                            <a:sysClr val="windowText" lastClr="000000"/>
                          </a:solidFill>
                        </a:defRPr>
                      </a:pPr>
                      <a:t>[VALOR]</a:t>
                    </a:fld>
                    <a:endParaRPr lang="es-DO"/>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64C3-4BFF-B26A-79F046673965}"/>
                </c:ext>
                <c:ext xmlns:c15="http://schemas.microsoft.com/office/drawing/2012/chart" uri="{CE6537A1-D6FC-4f65-9D91-7224C49458BB}">
                  <c15:layout>
                    <c:manualLayout>
                      <c:w val="8.7335952849798656E-2"/>
                      <c:h val="9.495497031091725E-2"/>
                    </c:manualLayout>
                  </c15:layout>
                  <c15:dlblFieldTable/>
                  <c15:showDataLabelsRange val="0"/>
                </c:ext>
              </c:extLst>
            </c:dLbl>
            <c:dLbl>
              <c:idx val="3"/>
              <c:layout>
                <c:manualLayout>
                  <c:x val="-6.1856031353164739E-2"/>
                  <c:y val="2.390556347999407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976-4CE4-AE46-613085D7BD9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multiLvlStrRef>
              <c:f>'4to trimestre'!$B$122:$C$125</c:f>
              <c:multiLvlStrCache>
                <c:ptCount val="4"/>
                <c:lvl>
                  <c:pt idx="0">
                    <c:v>Licenciaturas</c:v>
                  </c:pt>
                  <c:pt idx="1">
                    <c:v>Diplomados, Talleres, Congresos, Cursos y Seminarios.</c:v>
                  </c:pt>
                  <c:pt idx="2">
                    <c:v>Política Nacional para la Alfabetización Inicial en la Etapa Oportuna.</c:v>
                  </c:pt>
                  <c:pt idx="3">
                    <c:v>Especialidades, Maestrías y Doctorados</c:v>
                  </c:pt>
                </c:lvl>
                <c:lvl>
                  <c:pt idx="0">
                    <c:v>Formación Inicial</c:v>
                  </c:pt>
                  <c:pt idx="1">
                    <c:v>Formación Continua</c:v>
                  </c:pt>
                  <c:pt idx="3">
                    <c:v>Posgrado</c:v>
                  </c:pt>
                </c:lvl>
              </c:multiLvlStrCache>
            </c:multiLvlStrRef>
          </c:cat>
          <c:val>
            <c:numRef>
              <c:f>'4to trimestre'!$E$122:$E$125</c:f>
              <c:numCache>
                <c:formatCode>0.0%</c:formatCode>
                <c:ptCount val="4"/>
                <c:pt idx="0">
                  <c:v>5.805863442253251E-3</c:v>
                </c:pt>
                <c:pt idx="1">
                  <c:v>0.81013387073556931</c:v>
                </c:pt>
                <c:pt idx="2">
                  <c:v>0.11755673912000383</c:v>
                </c:pt>
                <c:pt idx="3">
                  <c:v>6.6503526702173604E-2</c:v>
                </c:pt>
              </c:numCache>
            </c:numRef>
          </c:val>
          <c:extLst xmlns:c16r2="http://schemas.microsoft.com/office/drawing/2015/06/chart">
            <c:ext xmlns:c16="http://schemas.microsoft.com/office/drawing/2014/chart" uri="{C3380CC4-5D6E-409C-BE32-E72D297353CC}">
              <c16:uniqueId val="{0000000A-B976-4CE4-AE46-613085D7BD9D}"/>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explosion val="37"/>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B976-4CE4-AE46-613085D7BD9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976-4CE4-AE46-613085D7BD9D}"/>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B976-4CE4-AE46-613085D7BD9D}"/>
                    </c:ext>
                  </c:extLst>
                </c:dPt>
                <c:dPt>
                  <c:idx val="3"/>
                  <c:bubble3D val="0"/>
                  <c:spPr>
                    <a:solidFill>
                      <a:schemeClr val="accent4"/>
                    </a:solidFill>
                    <a:ln w="25400">
                      <a:solidFill>
                        <a:schemeClr val="lt1"/>
                      </a:solidFill>
                    </a:ln>
                    <a:effectLst/>
                    <a:sp3d contourW="25400">
                      <a:contourClr>
                        <a:schemeClr val="lt1"/>
                      </a:contourClr>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multiLvlStrRef>
                    <c:extLst xmlns:c16r2="http://schemas.microsoft.com/office/drawing/2015/06/chart">
                      <c:ext uri="{02D57815-91ED-43cb-92C2-25804820EDAC}">
                        <c15:formulaRef>
                          <c15:sqref>'4to trimestre'!$B$122:$C$125</c15:sqref>
                        </c15:formulaRef>
                      </c:ext>
                    </c:extLst>
                    <c:multiLvlStrCache>
                      <c:ptCount val="4"/>
                      <c:lvl>
                        <c:pt idx="0">
                          <c:v>Licenciaturas</c:v>
                        </c:pt>
                        <c:pt idx="1">
                          <c:v>Diplomados, Talleres, Congresos, Cursos y Seminarios.</c:v>
                        </c:pt>
                        <c:pt idx="2">
                          <c:v>Política Nacional para la Alfabetización Inicial en la Etapa Oportuna.</c:v>
                        </c:pt>
                        <c:pt idx="3">
                          <c:v>Especialidades, Maestrías y Doctorados</c:v>
                        </c:pt>
                      </c:lvl>
                      <c:lvl>
                        <c:pt idx="0">
                          <c:v>Formación Inicial</c:v>
                        </c:pt>
                        <c:pt idx="1">
                          <c:v>Formación Continua</c:v>
                        </c:pt>
                        <c:pt idx="3">
                          <c:v>Posgrado</c:v>
                        </c:pt>
                      </c:lvl>
                    </c:multiLvlStrCache>
                  </c:multiLvlStrRef>
                </c:cat>
                <c:val>
                  <c:numRef>
                    <c:extLst xmlns:c16r2="http://schemas.microsoft.com/office/drawing/2015/06/chart">
                      <c:ext uri="{02D57815-91ED-43cb-92C2-25804820EDAC}">
                        <c15:formulaRef>
                          <c15:sqref>'4to trimestre'!$D$122:$D$125</c15:sqref>
                        </c15:formulaRef>
                      </c:ext>
                    </c:extLst>
                    <c:numCache>
                      <c:formatCode>#,##0</c:formatCode>
                      <c:ptCount val="4"/>
                      <c:pt idx="0" formatCode="General">
                        <c:v>121</c:v>
                      </c:pt>
                      <c:pt idx="1">
                        <c:v>16884</c:v>
                      </c:pt>
                      <c:pt idx="2">
                        <c:v>2450</c:v>
                      </c:pt>
                      <c:pt idx="3">
                        <c:v>1386</c:v>
                      </c:pt>
                    </c:numCache>
                  </c:numRef>
                </c:val>
                <c:extLst xmlns:c16r2="http://schemas.microsoft.com/office/drawing/2015/06/chart">
                  <c:ext xmlns:c16="http://schemas.microsoft.com/office/drawing/2014/chart" uri="{C3380CC4-5D6E-409C-BE32-E72D297353CC}">
                    <c16:uniqueId val="{00000008-B976-4CE4-AE46-613085D7BD9D}"/>
                  </c:ext>
                </c:extLst>
              </c15:ser>
            </c15:filteredPieSeries>
          </c:ext>
        </c:extLst>
      </c:pie3DChart>
      <c:spPr>
        <a:noFill/>
        <a:ln>
          <a:noFill/>
        </a:ln>
        <a:effectLst/>
      </c:spPr>
    </c:plotArea>
    <c:legend>
      <c:legendPos val="b"/>
      <c:layout>
        <c:manualLayout>
          <c:xMode val="edge"/>
          <c:yMode val="edge"/>
          <c:x val="3.1553654946824161E-2"/>
          <c:y val="0.61467152748109322"/>
          <c:w val="0.94037768592532145"/>
          <c:h val="0.38532847251890673"/>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endParaRPr lang="es-DO" sz="1000">
              <a:effectLst/>
            </a:endParaRPr>
          </a:p>
          <a:p>
            <a:pPr>
              <a:defRPr sz="1000" b="1">
                <a:solidFill>
                  <a:sysClr val="windowText" lastClr="000000"/>
                </a:solidFill>
              </a:defRPr>
            </a:pPr>
            <a:r>
              <a:rPr lang="en-US" sz="1000" b="1" i="0" baseline="0">
                <a:solidFill>
                  <a:sysClr val="windowText" lastClr="000000"/>
                </a:solidFill>
                <a:effectLst/>
              </a:rPr>
              <a:t>% Docentes Becados que concluyeron la formación, por Tipo de Programa</a:t>
            </a:r>
          </a:p>
          <a:p>
            <a:pPr>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1605226188486574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333329550023534"/>
          <c:y val="0.27810719362203701"/>
          <c:w val="0.76216222964822877"/>
          <c:h val="0.32803976426023668"/>
        </c:manualLayout>
      </c:layout>
      <c:bar3DChart>
        <c:barDir val="col"/>
        <c:grouping val="clustered"/>
        <c:varyColors val="0"/>
        <c:ser>
          <c:idx val="1"/>
          <c:order val="1"/>
          <c:spPr>
            <a:solidFill>
              <a:srgbClr val="00B050"/>
            </a:solidFill>
            <a:ln w="25400">
              <a:solidFill>
                <a:schemeClr val="lt1"/>
              </a:solidFill>
            </a:ln>
            <a:effectLst/>
            <a:sp3d contourW="25400">
              <a:contourClr>
                <a:schemeClr val="lt1"/>
              </a:contourClr>
            </a:sp3d>
          </c:spPr>
          <c:invertIfNegative val="0"/>
          <c:dPt>
            <c:idx val="0"/>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A-EC40-452F-BBF3-3D0F0A129A70}"/>
              </c:ext>
            </c:extLst>
          </c:dPt>
          <c:dPt>
            <c:idx val="1"/>
            <c:invertIfNegative val="0"/>
            <c:bubble3D val="0"/>
            <c:explosion val="54"/>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EC40-452F-BBF3-3D0F0A129A70}"/>
              </c:ext>
            </c:extLst>
          </c:dPt>
          <c:dPt>
            <c:idx val="2"/>
            <c:invertIfNegative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EC40-452F-BBF3-3D0F0A129A70}"/>
              </c:ext>
            </c:extLst>
          </c:dPt>
          <c:dLbls>
            <c:dLbl>
              <c:idx val="0"/>
              <c:layout>
                <c:manualLayout>
                  <c:x val="-4.5286218263114632E-4"/>
                  <c:y val="-3.701921875150230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C40-452F-BBF3-3D0F0A129A70}"/>
                </c:ext>
                <c:ext xmlns:c15="http://schemas.microsoft.com/office/drawing/2012/chart" uri="{CE6537A1-D6FC-4f65-9D91-7224C49458BB}">
                  <c15:layout/>
                </c:ext>
              </c:extLst>
            </c:dLbl>
            <c:dLbl>
              <c:idx val="1"/>
              <c:layout>
                <c:manualLayout>
                  <c:x val="2.8828820648699474E-2"/>
                  <c:y val="-3.907203907203903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C40-452F-BBF3-3D0F0A129A70}"/>
                </c:ext>
                <c:ext xmlns:c15="http://schemas.microsoft.com/office/drawing/2012/chart" uri="{CE6537A1-D6FC-4f65-9D91-7224C49458BB}">
                  <c15:layout/>
                </c:ext>
              </c:extLst>
            </c:dLbl>
            <c:dLbl>
              <c:idx val="2"/>
              <c:layout>
                <c:manualLayout>
                  <c:x val="7.6064105536183438E-2"/>
                  <c:y val="-1.076865391826012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C40-452F-BBF3-3D0F0A129A7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'4to trimestre'!$B$135:$C$137</c15:sqref>
                  </c15:fullRef>
                  <c15:levelRef>
                    <c15:sqref>'4to trimestre'!$B$135:$B$137</c15:sqref>
                  </c15:levelRef>
                </c:ext>
              </c:extLst>
              <c:f>'4to trimestre'!$B$135:$B$137</c:f>
              <c:strCache>
                <c:ptCount val="3"/>
                <c:pt idx="0">
                  <c:v>Formación Inicial</c:v>
                </c:pt>
                <c:pt idx="1">
                  <c:v>Formación Continua</c:v>
                </c:pt>
                <c:pt idx="2">
                  <c:v>Posgrado</c:v>
                </c:pt>
              </c:strCache>
            </c:strRef>
          </c:cat>
          <c:val>
            <c:numRef>
              <c:f>'4to trimestre'!$E$135:$E$137</c:f>
              <c:numCache>
                <c:formatCode>0.0%</c:formatCode>
                <c:ptCount val="3"/>
                <c:pt idx="0" formatCode="0.00%">
                  <c:v>5.2245646196150321E-3</c:v>
                </c:pt>
                <c:pt idx="1">
                  <c:v>0.94977085242896431</c:v>
                </c:pt>
                <c:pt idx="2">
                  <c:v>4.5004582951420714E-2</c:v>
                </c:pt>
              </c:numCache>
            </c:numRef>
          </c:val>
          <c:extLst xmlns:c16r2="http://schemas.microsoft.com/office/drawing/2015/06/chart">
            <c:ext xmlns:c16="http://schemas.microsoft.com/office/drawing/2014/chart" uri="{C3380CC4-5D6E-409C-BE32-E72D297353CC}">
              <c16:uniqueId val="{00000008-EC40-452F-BBF3-3D0F0A129A70}"/>
            </c:ext>
          </c:extLst>
        </c:ser>
        <c:dLbls>
          <c:showLegendKey val="0"/>
          <c:showVal val="0"/>
          <c:showCatName val="0"/>
          <c:showSerName val="0"/>
          <c:showPercent val="0"/>
          <c:showBubbleSize val="0"/>
        </c:dLbls>
        <c:gapWidth val="100"/>
        <c:shape val="box"/>
        <c:axId val="-1699994816"/>
        <c:axId val="-1699999168"/>
        <c:axId val="0"/>
        <c:extLst xmlns:c16r2="http://schemas.microsoft.com/office/drawing/2015/06/chart">
          <c:ext xmlns:c15="http://schemas.microsoft.com/office/drawing/2012/chart" uri="{02D57815-91ED-43cb-92C2-25804820EDAC}">
            <c15:filteredBarSeries>
              <c15:ser>
                <c:idx val="0"/>
                <c:order val="0"/>
                <c:spPr>
                  <a:solidFill>
                    <a:srgbClr val="00B0F0"/>
                  </a:solidFill>
                  <a:ln w="25400">
                    <a:solidFill>
                      <a:schemeClr val="lt1"/>
                    </a:solidFill>
                  </a:ln>
                  <a:effectLst/>
                  <a:sp3d contourW="25400">
                    <a:contourClr>
                      <a:schemeClr val="lt1"/>
                    </a:contourClr>
                  </a:sp3d>
                </c:spPr>
                <c:invertIfNegative val="0"/>
                <c:dPt>
                  <c:idx val="0"/>
                  <c:invertIfNegative val="0"/>
                  <c:bubble3D val="0"/>
                  <c:spPr>
                    <a:solidFill>
                      <a:schemeClr val="accent2">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EC40-452F-BBF3-3D0F0A129A70}"/>
                    </c:ext>
                  </c:extLst>
                </c:dPt>
                <c:dPt>
                  <c:idx val="1"/>
                  <c:invertIfNegative val="0"/>
                  <c:bubble3D val="0"/>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EC40-452F-BBF3-3D0F0A129A70}"/>
                    </c:ext>
                  </c:extLst>
                </c:dPt>
                <c:dPt>
                  <c:idx val="2"/>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EC40-452F-BBF3-3D0F0A129A70}"/>
                    </c:ext>
                  </c:extLst>
                </c:dPt>
                <c:dLbls>
                  <c:dLbl>
                    <c:idx val="0"/>
                    <c:layout>
                      <c:manualLayout>
                        <c:x val="3.0629203198069603E-2"/>
                        <c:y val="2.595523518884176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40-452F-BBF3-3D0F0A129A70}"/>
                      </c:ext>
                      <c:ext uri="{CE6537A1-D6FC-4f65-9D91-7224C49458BB}"/>
                    </c:extLst>
                  </c:dLbl>
                  <c:dLbl>
                    <c:idx val="2"/>
                    <c:layout>
                      <c:manualLayout>
                        <c:x val="-2.0619984217923183E-3"/>
                        <c:y val="3.381160292609577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40-452F-BBF3-3D0F0A129A70}"/>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'4to trimestre'!$B$135:$C$137</c15:sqref>
                        </c15:fullRef>
                        <c15:levelRef>
                          <c15:sqref>'4to trimestre'!$B$135:$B$137</c15:sqref>
                        </c15:levelRef>
                        <c15:formulaRef>
                          <c15:sqref>'4to trimestre'!$B$135:$B$137</c15:sqref>
                        </c15:formulaRef>
                      </c:ext>
                    </c:extLst>
                    <c:strCache>
                      <c:ptCount val="3"/>
                      <c:pt idx="0">
                        <c:v>Formación Inicial</c:v>
                      </c:pt>
                      <c:pt idx="1">
                        <c:v>Formación Continua</c:v>
                      </c:pt>
                      <c:pt idx="2">
                        <c:v>Posgrado</c:v>
                      </c:pt>
                    </c:strCache>
                  </c:strRef>
                </c:cat>
                <c:val>
                  <c:numRef>
                    <c:extLst xmlns:c16r2="http://schemas.microsoft.com/office/drawing/2015/06/chart">
                      <c:ext uri="{02D57815-91ED-43cb-92C2-25804820EDAC}">
                        <c15:formulaRef>
                          <c15:sqref>'4to trimestre'!$D$135:$D$137</c15:sqref>
                        </c15:formulaRef>
                      </c:ext>
                    </c:extLst>
                    <c:numCache>
                      <c:formatCode>General</c:formatCode>
                      <c:ptCount val="3"/>
                      <c:pt idx="0">
                        <c:v>57</c:v>
                      </c:pt>
                      <c:pt idx="1">
                        <c:v>10362</c:v>
                      </c:pt>
                      <c:pt idx="2">
                        <c:v>491</c:v>
                      </c:pt>
                    </c:numCache>
                  </c:numRef>
                </c:val>
                <c:extLst xmlns:c16r2="http://schemas.microsoft.com/office/drawing/2015/06/chart">
                  <c:ext xmlns:c16="http://schemas.microsoft.com/office/drawing/2014/chart" uri="{C3380CC4-5D6E-409C-BE32-E72D297353CC}">
                    <c16:uniqueId val="{00000006-EC40-452F-BBF3-3D0F0A129A70}"/>
                  </c:ext>
                </c:extLst>
              </c15:ser>
            </c15:filteredBarSeries>
          </c:ext>
        </c:extLst>
      </c:bar3DChart>
      <c:catAx>
        <c:axId val="-1699994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699999168"/>
        <c:crosses val="autoZero"/>
        <c:auto val="1"/>
        <c:lblAlgn val="ctr"/>
        <c:lblOffset val="100"/>
        <c:noMultiLvlLbl val="0"/>
      </c:catAx>
      <c:valAx>
        <c:axId val="-1699999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99948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Inicial - </a:t>
            </a:r>
          </a:p>
          <a:p>
            <a:pPr>
              <a:defRPr sz="1000" b="1">
                <a:solidFill>
                  <a:sysClr val="windowText" lastClr="000000"/>
                </a:solidFill>
              </a:defRPr>
            </a:pPr>
            <a:r>
              <a:rPr lang="en-US" sz="1000" b="1" i="0" baseline="0">
                <a:effectLst/>
              </a:rPr>
              <a:t>% Distribución de bachilleres becados en licenciaturas</a:t>
            </a:r>
            <a:r>
              <a:rPr lang="es-DO" sz="1000" b="1" i="0" baseline="0">
                <a:effectLst/>
              </a:rPr>
              <a:t> por</a:t>
            </a:r>
            <a:r>
              <a:rPr lang="en-US" sz="1000" b="1" i="0" baseline="0">
                <a:effectLst/>
              </a:rPr>
              <a:t> área formativa</a:t>
            </a:r>
            <a:endParaRPr lang="es-DO" sz="1000">
              <a:effectLst/>
            </a:endParaRPr>
          </a:p>
          <a:p>
            <a:pPr>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19684062098620655"/>
          <c:y val="1.909305132478878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0274501591556374"/>
          <c:y val="0.29780858178011732"/>
          <c:w val="0.64839867091081704"/>
          <c:h val="0.49317474940190648"/>
        </c:manualLayout>
      </c:layout>
      <c:barChart>
        <c:barDir val="bar"/>
        <c:grouping val="clustered"/>
        <c:varyColors val="0"/>
        <c:ser>
          <c:idx val="1"/>
          <c:order val="1"/>
          <c:tx>
            <c:strRef>
              <c:f>'4to trimestre'!$D$22</c:f>
              <c:strCache>
                <c:ptCount val="1"/>
                <c:pt idx="0">
                  <c:v>%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'4to trimestre'!$B$23:$B$24</c:f>
              <c:strCache>
                <c:ptCount val="2"/>
                <c:pt idx="0">
                  <c:v>Inglés</c:v>
                </c:pt>
                <c:pt idx="1">
                  <c:v>Matemática</c:v>
                </c:pt>
              </c:strCache>
            </c:strRef>
          </c:cat>
          <c:val>
            <c:numRef>
              <c:f>'4to trimestre'!$D$23:$D$24</c:f>
              <c:numCache>
                <c:formatCode>0.00%</c:formatCode>
                <c:ptCount val="2"/>
                <c:pt idx="0">
                  <c:v>0.4049586776859504</c:v>
                </c:pt>
                <c:pt idx="1">
                  <c:v>0.5950413223140496</c:v>
                </c:pt>
              </c:numCache>
            </c:numRef>
          </c:val>
          <c:extLst xmlns:c16r2="http://schemas.microsoft.com/office/drawing/2015/06/chart">
            <c:ext xmlns:c16="http://schemas.microsoft.com/office/drawing/2014/chart" uri="{C3380CC4-5D6E-409C-BE32-E72D297353CC}">
              <c16:uniqueId val="{00000005-4FB5-46CF-A615-8F049FD4F3AD}"/>
            </c:ext>
          </c:extLst>
        </c:ser>
        <c:dLbls>
          <c:showLegendKey val="0"/>
          <c:showVal val="0"/>
          <c:showCatName val="0"/>
          <c:showSerName val="0"/>
          <c:showPercent val="0"/>
          <c:showBubbleSize val="0"/>
        </c:dLbls>
        <c:gapWidth val="182"/>
        <c:axId val="-1700010048"/>
        <c:axId val="-169999644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'4to trimestre'!$C$22</c15:sqref>
                        </c15:formulaRef>
                      </c:ext>
                    </c:extLst>
                    <c:strCache>
                      <c:ptCount val="1"/>
                      <c:pt idx="0">
                        <c:v>Bachilleres Beneficiados</c:v>
                      </c:pt>
                    </c:strCache>
                  </c:strRef>
                </c:tx>
                <c:spPr>
                  <a:solidFill>
                    <a:schemeClr val="accent1"/>
                  </a:solidFill>
                  <a:ln>
                    <a:noFill/>
                  </a:ln>
                  <a:effectLst/>
                </c:spPr>
                <c:invertIfNegative val="0"/>
                <c:cat>
                  <c:strRef>
                    <c:extLst xmlns:c16r2="http://schemas.microsoft.com/office/drawing/2015/06/chart">
                      <c:ext uri="{02D57815-91ED-43cb-92C2-25804820EDAC}">
                        <c15:formulaRef>
                          <c15:sqref>'4to trimestre'!$B$23:$B$24</c15:sqref>
                        </c15:formulaRef>
                      </c:ext>
                    </c:extLst>
                    <c:strCache>
                      <c:ptCount val="2"/>
                      <c:pt idx="0">
                        <c:v>Inglés</c:v>
                      </c:pt>
                      <c:pt idx="1">
                        <c:v>Matemática</c:v>
                      </c:pt>
                    </c:strCache>
                  </c:strRef>
                </c:cat>
                <c:val>
                  <c:numRef>
                    <c:extLst xmlns:c16r2="http://schemas.microsoft.com/office/drawing/2015/06/chart">
                      <c:ext uri="{02D57815-91ED-43cb-92C2-25804820EDAC}">
                        <c15:formulaRef>
                          <c15:sqref>'4to trimestre'!$C$23:$C$24</c15:sqref>
                        </c15:formulaRef>
                      </c:ext>
                    </c:extLst>
                    <c:numCache>
                      <c:formatCode>General</c:formatCode>
                      <c:ptCount val="2"/>
                      <c:pt idx="0">
                        <c:v>49</c:v>
                      </c:pt>
                      <c:pt idx="1">
                        <c:v>72</c:v>
                      </c:pt>
                    </c:numCache>
                  </c:numRef>
                </c:val>
                <c:extLst xmlns:c16r2="http://schemas.microsoft.com/office/drawing/2015/06/chart">
                  <c:ext xmlns:c16="http://schemas.microsoft.com/office/drawing/2014/chart" uri="{C3380CC4-5D6E-409C-BE32-E72D297353CC}">
                    <c16:uniqueId val="{00000000-4FB5-46CF-A615-8F049FD4F3AD}"/>
                  </c:ext>
                </c:extLst>
              </c15:ser>
            </c15:filteredBarSeries>
          </c:ext>
        </c:extLst>
      </c:barChart>
      <c:catAx>
        <c:axId val="-1700010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9996448"/>
        <c:crosses val="autoZero"/>
        <c:auto val="1"/>
        <c:lblAlgn val="ctr"/>
        <c:lblOffset val="100"/>
        <c:noMultiLvlLbl val="0"/>
      </c:catAx>
      <c:valAx>
        <c:axId val="-1699996448"/>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1700010048"/>
        <c:crosses val="autoZero"/>
        <c:crossBetween val="between"/>
      </c:valAx>
      <c:spPr>
        <a:noFill/>
        <a:ln>
          <a:noFill/>
        </a:ln>
        <a:effectLst/>
      </c:spPr>
    </c:plotArea>
    <c:legend>
      <c:legendPos val="b"/>
      <c:layout>
        <c:manualLayout>
          <c:xMode val="edge"/>
          <c:yMode val="edge"/>
          <c:x val="0.51413497514938289"/>
          <c:y val="0.81569285591125928"/>
          <c:w val="7.8113028424638409E-2"/>
          <c:h val="8.2117363066842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 Becas otorgadas en diplomados según área formativa</a:t>
            </a:r>
            <a:endParaRPr lang="es-DO" sz="1000">
              <a:effectLst/>
            </a:endParaRPr>
          </a:p>
          <a:p>
            <a:pPr>
              <a:defRPr sz="1000" b="1">
                <a:solidFill>
                  <a:sysClr val="windowText" lastClr="000000"/>
                </a:solidFill>
              </a:defRPr>
            </a:pPr>
            <a:r>
              <a:rPr lang="en-US" sz="1000" b="1" i="0" baseline="0">
                <a:effectLst/>
              </a:rPr>
              <a:t>Periodo enero-marzo 2024</a:t>
            </a:r>
            <a:endParaRPr lang="es-DO" sz="1000" b="1">
              <a:solidFill>
                <a:sysClr val="windowText" lastClr="000000"/>
              </a:solidFill>
              <a:effectLst/>
            </a:endParaRPr>
          </a:p>
        </c:rich>
      </c:tx>
      <c:layout>
        <c:manualLayout>
          <c:xMode val="edge"/>
          <c:yMode val="edge"/>
          <c:x val="0.12772475516094395"/>
          <c:y val="2.6679158595875673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1223320881382264"/>
          <c:y val="0.21212414881561018"/>
          <c:w val="0.52095033149006709"/>
          <c:h val="0.73144482032897107"/>
        </c:manualLayout>
      </c:layout>
      <c:bar3DChart>
        <c:barDir val="bar"/>
        <c:grouping val="clustered"/>
        <c:varyColors val="0"/>
        <c:ser>
          <c:idx val="1"/>
          <c:order val="1"/>
          <c:tx>
            <c:strRef>
              <c:f>'4to trimestre'!$D$61</c:f>
              <c:strCache>
                <c:ptCount val="1"/>
                <c:pt idx="0">
                  <c:v>% </c:v>
                </c:pt>
              </c:strCache>
            </c:strRef>
          </c:tx>
          <c:spPr>
            <a:solidFill>
              <a:schemeClr val="accent2"/>
            </a:solidFill>
            <a:ln>
              <a:noFill/>
            </a:ln>
            <a:effectLst/>
            <a:sp3d/>
          </c:spPr>
          <c:invertIfNegative val="0"/>
          <c:dLbls>
            <c:dLbl>
              <c:idx val="0"/>
              <c:layout>
                <c:manualLayout>
                  <c:x val="1.4981268990159185E-2"/>
                  <c:y val="4.18628783069186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00-43CF-9B50-774CD392632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'4to trimestre'!$B$63:$B$71</c:f>
              <c:strCache>
                <c:ptCount val="9"/>
                <c:pt idx="0">
                  <c:v>Inducción </c:v>
                </c:pt>
                <c:pt idx="1">
                  <c:v>Matemática,  Lectura y Escritura </c:v>
                </c:pt>
                <c:pt idx="2">
                  <c:v>Investigación</c:v>
                </c:pt>
                <c:pt idx="3">
                  <c:v>Inglés</c:v>
                </c:pt>
                <c:pt idx="4">
                  <c:v>Neurociencia Cognitiva</c:v>
                </c:pt>
                <c:pt idx="5">
                  <c:v>STEM</c:v>
                </c:pt>
                <c:pt idx="6">
                  <c:v>Neuroliderazgo para el Fortalecimiento</c:v>
                </c:pt>
                <c:pt idx="7">
                  <c:v>Ciencias de la Naturaleza</c:v>
                </c:pt>
                <c:pt idx="8">
                  <c:v>Estrategias Lúdicas en el Nivel Inicial</c:v>
                </c:pt>
              </c:strCache>
            </c:strRef>
          </c:cat>
          <c:val>
            <c:numRef>
              <c:f>'4to trimestre'!$D$63:$D$71</c:f>
              <c:numCache>
                <c:formatCode>0.00%</c:formatCode>
                <c:ptCount val="9"/>
                <c:pt idx="0">
                  <c:v>0.58656466149654163</c:v>
                </c:pt>
                <c:pt idx="1">
                  <c:v>0.12837979459232865</c:v>
                </c:pt>
                <c:pt idx="2">
                  <c:v>4.7159924544120727E-3</c:v>
                </c:pt>
                <c:pt idx="3">
                  <c:v>3.66799413120939E-2</c:v>
                </c:pt>
                <c:pt idx="4">
                  <c:v>4.1919932928107312E-3</c:v>
                </c:pt>
                <c:pt idx="5">
                  <c:v>0.2174596520645567</c:v>
                </c:pt>
                <c:pt idx="6">
                  <c:v>4.1919932928107312E-3</c:v>
                </c:pt>
                <c:pt idx="7">
                  <c:v>1.1527981555229511E-2</c:v>
                </c:pt>
                <c:pt idx="8">
                  <c:v>6.2879899392160972E-3</c:v>
                </c:pt>
              </c:numCache>
            </c:numRef>
          </c:val>
          <c:extLst xmlns:c16r2="http://schemas.microsoft.com/office/drawing/2015/06/chart">
            <c:ext xmlns:c16="http://schemas.microsoft.com/office/drawing/2014/chart" uri="{C3380CC4-5D6E-409C-BE32-E72D297353CC}">
              <c16:uniqueId val="{0000000A-5100-43CF-9B50-774CD3926327}"/>
            </c:ext>
          </c:extLst>
        </c:ser>
        <c:dLbls>
          <c:showLegendKey val="0"/>
          <c:showVal val="0"/>
          <c:showCatName val="0"/>
          <c:showSerName val="0"/>
          <c:showPercent val="0"/>
          <c:showBubbleSize val="0"/>
        </c:dLbls>
        <c:gapWidth val="150"/>
        <c:shape val="box"/>
        <c:axId val="-1700002976"/>
        <c:axId val="-1700008416"/>
        <c:axId val="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'4to trimestre'!$C$61</c15:sqref>
                        </c15:formulaRef>
                      </c:ext>
                    </c:extLst>
                    <c:strCache>
                      <c:ptCount val="1"/>
                      <c:pt idx="0">
                        <c:v>Docentes Beneficiados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'4to trimestre'!$B$63:$B$71</c15:sqref>
                        </c15:formulaRef>
                      </c:ext>
                    </c:extLst>
                    <c:strCache>
                      <c:ptCount val="9"/>
                      <c:pt idx="0">
                        <c:v>Inducción </c:v>
                      </c:pt>
                      <c:pt idx="1">
                        <c:v>Matemática,  Lectura y Escritura </c:v>
                      </c:pt>
                      <c:pt idx="2">
                        <c:v>Investigación</c:v>
                      </c:pt>
                      <c:pt idx="3">
                        <c:v>Inglés</c:v>
                      </c:pt>
                      <c:pt idx="4">
                        <c:v>Neurociencia Cognitiva</c:v>
                      </c:pt>
                      <c:pt idx="5">
                        <c:v>STEM</c:v>
                      </c:pt>
                      <c:pt idx="6">
                        <c:v>Neuroliderazgo para el Fortalecimiento</c:v>
                      </c:pt>
                      <c:pt idx="7">
                        <c:v>Ciencias de la Naturaleza</c:v>
                      </c:pt>
                      <c:pt idx="8">
                        <c:v>Estrategias Lúdicas en el Nivel Inicial</c:v>
                      </c:pt>
                    </c:strCache>
                  </c:strRef>
                </c:cat>
                <c:val>
                  <c:numRef>
                    <c:extLst xmlns:c16r2="http://schemas.microsoft.com/office/drawing/2015/06/chart">
                      <c:ext uri="{02D57815-91ED-43cb-92C2-25804820EDAC}">
                        <c15:formulaRef>
                          <c15:sqref>'4to trimestre'!$C$63:$C$71</c15:sqref>
                        </c15:formulaRef>
                      </c:ext>
                    </c:extLst>
                    <c:numCache>
                      <c:formatCode>#,##0</c:formatCode>
                      <c:ptCount val="9"/>
                      <c:pt idx="0">
                        <c:v>11194</c:v>
                      </c:pt>
                      <c:pt idx="1">
                        <c:v>2450</c:v>
                      </c:pt>
                      <c:pt idx="2">
                        <c:v>90</c:v>
                      </c:pt>
                      <c:pt idx="3">
                        <c:v>700</c:v>
                      </c:pt>
                      <c:pt idx="4">
                        <c:v>80</c:v>
                      </c:pt>
                      <c:pt idx="5">
                        <c:v>4150</c:v>
                      </c:pt>
                      <c:pt idx="6">
                        <c:v>80</c:v>
                      </c:pt>
                      <c:pt idx="7">
                        <c:v>220</c:v>
                      </c:pt>
                      <c:pt idx="8">
                        <c:v>120</c:v>
                      </c:pt>
                    </c:numCache>
                  </c:numRef>
                </c:val>
                <c:extLst xmlns:c16r2="http://schemas.microsoft.com/office/drawing/2015/06/chart">
                  <c:ext xmlns:c16="http://schemas.microsoft.com/office/drawing/2014/chart" uri="{C3380CC4-5D6E-409C-BE32-E72D297353CC}">
                    <c16:uniqueId val="{00000000-5100-43CF-9B50-774CD3926327}"/>
                  </c:ext>
                </c:extLst>
              </c15:ser>
            </c15:filteredBarSeries>
          </c:ext>
        </c:extLst>
      </c:bar3DChart>
      <c:valAx>
        <c:axId val="-1700008416"/>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1700002976"/>
        <c:crosses val="autoZero"/>
        <c:crossBetween val="between"/>
      </c:valAx>
      <c:catAx>
        <c:axId val="-17000029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1700008416"/>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 Becas otorgadas</a:t>
            </a:r>
            <a:r>
              <a:rPr lang="en-US" sz="1000" b="1" baseline="0">
                <a:solidFill>
                  <a:sysClr val="windowText" lastClr="000000"/>
                </a:solidFill>
              </a:rPr>
              <a:t> por modalidad</a:t>
            </a:r>
          </a:p>
          <a:p>
            <a:pPr>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15846659167604049"/>
          <c:y val="1.843317972350230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4077882644061455"/>
          <c:y val="0.32406142145617622"/>
          <c:w val="0.73687481139758315"/>
          <c:h val="0.43227726455452914"/>
        </c:manualLayout>
      </c:layout>
      <c:barChart>
        <c:barDir val="col"/>
        <c:grouping val="clustered"/>
        <c:varyColors val="0"/>
        <c:ser>
          <c:idx val="1"/>
          <c:order val="1"/>
          <c:tx>
            <c:strRef>
              <c:f>'4to trimestre'!$D$46</c:f>
              <c:strCache>
                <c:ptCount val="1"/>
                <c:pt idx="0">
                  <c:v>% </c:v>
                </c:pt>
              </c:strCache>
            </c:strRef>
          </c:tx>
          <c:spPr>
            <a:solidFill>
              <a:schemeClr val="accent2"/>
            </a:solidFill>
            <a:ln w="19050">
              <a:solidFill>
                <a:schemeClr val="lt1"/>
              </a:solidFill>
            </a:ln>
            <a:effectLst/>
          </c:spPr>
          <c:invertIfNegative val="0"/>
          <c:dPt>
            <c:idx val="0"/>
            <c:invertIfNegative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9-075F-4D71-8382-CBBD7C461F97}"/>
              </c:ext>
            </c:extLst>
          </c:dPt>
          <c:dPt>
            <c:idx val="2"/>
            <c:invertIfNegative val="0"/>
            <c:bubble3D val="0"/>
            <c:spPr>
              <a:solidFill>
                <a:srgbClr val="00B050"/>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trimestre'!$B$47:$B$49</c:f>
              <c:strCache>
                <c:ptCount val="3"/>
                <c:pt idx="0">
                  <c:v>Diplomados</c:v>
                </c:pt>
                <c:pt idx="1">
                  <c:v>Política Nacional para la Alfabetización Inicial en la Etapa Oportuna.</c:v>
                </c:pt>
                <c:pt idx="2">
                  <c:v>Talleres, congresos, cursos y seminarios</c:v>
                </c:pt>
              </c:strCache>
            </c:strRef>
          </c:cat>
          <c:val>
            <c:numRef>
              <c:f>'4to trimestre'!$D$47:$D$49</c:f>
              <c:numCache>
                <c:formatCode>0.0%</c:formatCode>
                <c:ptCount val="3"/>
                <c:pt idx="0">
                  <c:v>0.86034964311575468</c:v>
                </c:pt>
                <c:pt idx="1">
                  <c:v>0.12671976828385229</c:v>
                </c:pt>
                <c:pt idx="2">
                  <c:v>1.2930588600393089E-2</c:v>
                </c:pt>
              </c:numCache>
            </c:numRef>
          </c:val>
          <c:extLst xmlns:c16r2="http://schemas.microsoft.com/office/drawing/2015/06/chart">
            <c:ext xmlns:c16="http://schemas.microsoft.com/office/drawing/2014/chart" uri="{C3380CC4-5D6E-409C-BE32-E72D297353CC}">
              <c16:uniqueId val="{00000008-075F-4D71-8382-CBBD7C461F97}"/>
            </c:ext>
          </c:extLst>
        </c:ser>
        <c:dLbls>
          <c:showLegendKey val="0"/>
          <c:showVal val="0"/>
          <c:showCatName val="0"/>
          <c:showSerName val="0"/>
          <c:showPercent val="0"/>
          <c:showBubbleSize val="0"/>
        </c:dLbls>
        <c:gapWidth val="100"/>
        <c:axId val="-1700002432"/>
        <c:axId val="-170000134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'4to trimestre'!$C$46</c15:sqref>
                        </c15:formulaRef>
                      </c:ext>
                    </c:extLst>
                    <c:strCache>
                      <c:ptCount val="1"/>
                      <c:pt idx="0">
                        <c:v>Docentes Beneficiados</c:v>
                      </c:pt>
                    </c:strCache>
                  </c:strRef>
                </c:tx>
                <c:spPr>
                  <a:solidFill>
                    <a:schemeClr val="accent1"/>
                  </a:solidFill>
                  <a:ln w="19050">
                    <a:solidFill>
                      <a:schemeClr val="lt1"/>
                    </a:solidFill>
                  </a:ln>
                  <a:effectLst/>
                </c:spPr>
                <c:invertIfNegative val="0"/>
                <c:dPt>
                  <c:idx val="0"/>
                  <c:invertIfNegative val="0"/>
                  <c:bubble3D val="0"/>
                  <c:explosion val="21"/>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1-075F-4D71-8382-CBBD7C461F97}"/>
                    </c:ext>
                  </c:extLst>
                </c:dPt>
                <c:dPt>
                  <c:idx val="2"/>
                  <c:invertIfNegative val="0"/>
                  <c:bubble3D val="0"/>
                  <c:spPr>
                    <a:solidFill>
                      <a:srgbClr val="00B050"/>
                    </a:solidFill>
                    <a:ln w="19050">
                      <a:solidFill>
                        <a:schemeClr val="lt1"/>
                      </a:solidFill>
                    </a:ln>
                    <a:effectLst/>
                  </c:spPr>
                </c:dPt>
                <c:dLbls>
                  <c:dLbl>
                    <c:idx val="0"/>
                    <c:layout>
                      <c:manualLayout>
                        <c:x val="0"/>
                        <c:y val="2.4691358024691357E-2"/>
                      </c:manualLayout>
                    </c:layout>
                    <c:tx>
                      <c:rich>
                        <a:bodyPr/>
                        <a:lstStyle/>
                        <a:p>
                          <a:fld id="{BC0A5E00-A869-4050-B41C-B9E05A363B24}" type="VALUE">
                            <a:rPr lang="en-US"/>
                            <a:pPr/>
                            <a:t>[VALOR]</a:t>
                          </a:fld>
                          <a:endParaRPr lang="es-DO"/>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5F-4D71-8382-CBBD7C461F97}"/>
                      </c:ext>
                      <c:ext uri="{CE6537A1-D6FC-4f65-9D91-7224C49458BB}">
                        <c15:dlblFieldTable/>
                        <c15:showDataLabelsRange val="0"/>
                      </c:ext>
                    </c:extLst>
                  </c:dLbl>
                  <c:dLbl>
                    <c:idx val="2"/>
                    <c:layout>
                      <c:manualLayout>
                        <c:x val="-1.7727527463018257E-4"/>
                        <c:y val="7.4224360843783324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DAE9D3F9-FDE4-4B5F-856F-C43ABD9F0075}" type="VALUE">
                            <a:rPr lang="en-US">
                              <a:solidFill>
                                <a:sysClr val="windowText" lastClr="000000"/>
                              </a:solidFill>
                            </a:rPr>
                            <a:pPr>
                              <a:defRPr b="1">
                                <a:solidFill>
                                  <a:sysClr val="windowText" lastClr="000000"/>
                                </a:solidFill>
                              </a:defRPr>
                            </a:pPr>
                            <a:t>[VALOR]</a:t>
                          </a:fld>
                          <a:endParaRPr lang="es-DO"/>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5F-4D71-8382-CBBD7C461F97}"/>
                      </c:ext>
                      <c:ext uri="{CE6537A1-D6FC-4f65-9D91-7224C49458BB}">
                        <c15:layout>
                          <c:manualLayout>
                            <c:w val="0.134247619047619"/>
                            <c:h val="0.15351790703581408"/>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'4to trimestre'!$B$47:$B$49</c15:sqref>
                        </c15:formulaRef>
                      </c:ext>
                    </c:extLst>
                    <c:strCache>
                      <c:ptCount val="3"/>
                      <c:pt idx="0">
                        <c:v>Diplomados</c:v>
                      </c:pt>
                      <c:pt idx="1">
                        <c:v>Política Nacional para la Alfabetización Inicial en la Etapa Oportuna.</c:v>
                      </c:pt>
                      <c:pt idx="2">
                        <c:v>Talleres, congresos, cursos y seminarios</c:v>
                      </c:pt>
                    </c:strCache>
                  </c:strRef>
                </c:cat>
                <c:val>
                  <c:numRef>
                    <c:extLst xmlns:c16r2="http://schemas.microsoft.com/office/drawing/2015/06/chart">
                      <c:ext uri="{02D57815-91ED-43cb-92C2-25804820EDAC}">
                        <c15:formulaRef>
                          <c15:sqref>'4to trimestre'!$C$47:$C$49</c15:sqref>
                        </c15:formulaRef>
                      </c:ext>
                    </c:extLst>
                    <c:numCache>
                      <c:formatCode>_-* #,##0_-;\-* #,##0_-;_-* "-"??_-;_-@_-</c:formatCode>
                      <c:ptCount val="3"/>
                      <c:pt idx="0">
                        <c:v>16634</c:v>
                      </c:pt>
                      <c:pt idx="1">
                        <c:v>2450</c:v>
                      </c:pt>
                      <c:pt idx="2">
                        <c:v>250</c:v>
                      </c:pt>
                    </c:numCache>
                  </c:numRef>
                </c:val>
                <c:extLst xmlns:c16r2="http://schemas.microsoft.com/office/drawing/2015/06/chart">
                  <c:ext xmlns:c16="http://schemas.microsoft.com/office/drawing/2014/chart" uri="{C3380CC4-5D6E-409C-BE32-E72D297353CC}">
                    <c16:uniqueId val="{00000006-075F-4D71-8382-CBBD7C461F97}"/>
                  </c:ext>
                </c:extLst>
              </c15:ser>
            </c15:filteredBarSeries>
          </c:ext>
        </c:extLst>
      </c:barChart>
      <c:catAx>
        <c:axId val="-1700002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700001344"/>
        <c:crosses val="autoZero"/>
        <c:auto val="1"/>
        <c:lblAlgn val="ctr"/>
        <c:lblOffset val="100"/>
        <c:noMultiLvlLbl val="0"/>
      </c:catAx>
      <c:valAx>
        <c:axId val="-1700001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24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Becas otorgadas</a:t>
            </a:r>
            <a:r>
              <a:rPr lang="en-US" sz="1000" b="1" baseline="0">
                <a:solidFill>
                  <a:sysClr val="windowText" lastClr="000000"/>
                </a:solidFill>
              </a:rPr>
              <a:t> por modalidad</a:t>
            </a:r>
          </a:p>
          <a:p>
            <a:pPr>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35823949064806571"/>
          <c:y val="6.6351687260313041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4077882644061455"/>
          <c:y val="0.32406142145617622"/>
          <c:w val="0.73687481139758315"/>
          <c:h val="0.43227726455452914"/>
        </c:manualLayout>
      </c:layout>
      <c:barChart>
        <c:barDir val="col"/>
        <c:grouping val="clustered"/>
        <c:varyColors val="0"/>
        <c:ser>
          <c:idx val="0"/>
          <c:order val="0"/>
          <c:tx>
            <c:strRef>
              <c:f>'4to trimestre'!$C$46</c:f>
              <c:strCache>
                <c:ptCount val="1"/>
                <c:pt idx="0">
                  <c:v>Docentes Beneficiados</c:v>
                </c:pt>
              </c:strCache>
            </c:strRef>
          </c:tx>
          <c:spPr>
            <a:solidFill>
              <a:schemeClr val="accent1"/>
            </a:solidFill>
            <a:ln w="19050">
              <a:solidFill>
                <a:schemeClr val="lt1"/>
              </a:solidFill>
            </a:ln>
            <a:effectLst/>
          </c:spPr>
          <c:invertIfNegative val="0"/>
          <c:dPt>
            <c:idx val="0"/>
            <c:invertIfNegative val="0"/>
            <c:bubble3D val="0"/>
            <c:explosion val="21"/>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2-AA24-4DF1-B3E6-84652ED4F022}"/>
              </c:ext>
            </c:extLst>
          </c:dPt>
          <c:dPt>
            <c:idx val="2"/>
            <c:invertIfNegative val="0"/>
            <c:bubble3D val="0"/>
            <c:spPr>
              <a:solidFill>
                <a:srgbClr val="00B050"/>
              </a:solidFill>
              <a:ln w="19050">
                <a:solidFill>
                  <a:schemeClr val="lt1"/>
                </a:solidFill>
              </a:ln>
              <a:effectLst/>
            </c:spPr>
          </c:dPt>
          <c:dLbls>
            <c:dLbl>
              <c:idx val="0"/>
              <c:layout>
                <c:manualLayout>
                  <c:x val="0"/>
                  <c:y val="2.4691358024691357E-2"/>
                </c:manualLayout>
              </c:layout>
              <c:tx>
                <c:rich>
                  <a:bodyPr/>
                  <a:lstStyle/>
                  <a:p>
                    <a:fld id="{BC0A5E00-A869-4050-B41C-B9E05A363B24}" type="VALUE">
                      <a:rPr lang="en-US"/>
                      <a:pPr/>
                      <a:t>[VALOR]</a:t>
                    </a:fld>
                    <a:endParaRPr lang="es-DO"/>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24-4DF1-B3E6-84652ED4F022}"/>
                </c:ext>
                <c:ext xmlns:c15="http://schemas.microsoft.com/office/drawing/2012/chart" uri="{CE6537A1-D6FC-4f65-9D91-7224C49458BB}">
                  <c15:layout/>
                  <c15:dlblFieldTable/>
                  <c15:showDataLabelsRange val="0"/>
                </c:ext>
              </c:extLst>
            </c:dLbl>
            <c:dLbl>
              <c:idx val="2"/>
              <c:layout>
                <c:manualLayout>
                  <c:x val="-1.7727527463018257E-4"/>
                  <c:y val="7.4224360843783324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DAE9D3F9-FDE4-4B5F-856F-C43ABD9F0075}" type="VALUE">
                      <a:rPr lang="en-US">
                        <a:solidFill>
                          <a:sysClr val="windowText" lastClr="000000"/>
                        </a:solidFill>
                      </a:rPr>
                      <a:pPr>
                        <a:defRPr b="1">
                          <a:solidFill>
                            <a:sysClr val="windowText" lastClr="000000"/>
                          </a:solidFill>
                        </a:defRPr>
                      </a:pPr>
                      <a:t>[VALOR]</a:t>
                    </a:fld>
                    <a:endParaRPr lang="es-DO"/>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24-4DF1-B3E6-84652ED4F022}"/>
                </c:ext>
                <c:ext xmlns:c15="http://schemas.microsoft.com/office/drawing/2012/chart" uri="{CE6537A1-D6FC-4f65-9D91-7224C49458BB}">
                  <c15:layout>
                    <c:manualLayout>
                      <c:w val="0.134247619047619"/>
                      <c:h val="0.15351790703581408"/>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trimestre'!$B$47:$B$49</c:f>
              <c:strCache>
                <c:ptCount val="3"/>
                <c:pt idx="0">
                  <c:v>Diplomados</c:v>
                </c:pt>
                <c:pt idx="1">
                  <c:v>Política Nacional para la Alfabetización Inicial en la Etapa Oportuna.</c:v>
                </c:pt>
                <c:pt idx="2">
                  <c:v>Talleres, congresos, cursos y seminarios</c:v>
                </c:pt>
              </c:strCache>
            </c:strRef>
          </c:cat>
          <c:val>
            <c:numRef>
              <c:f>'4to trimestre'!$C$47:$C$49</c:f>
              <c:numCache>
                <c:formatCode>_-* #,##0_-;\-* #,##0_-;_-* "-"??_-;_-@_-</c:formatCode>
                <c:ptCount val="3"/>
                <c:pt idx="0">
                  <c:v>16634</c:v>
                </c:pt>
                <c:pt idx="1">
                  <c:v>2450</c:v>
                </c:pt>
                <c:pt idx="2">
                  <c:v>250</c:v>
                </c:pt>
              </c:numCache>
            </c:numRef>
          </c:val>
          <c:extLst xmlns:c16r2="http://schemas.microsoft.com/office/drawing/2015/06/chart">
            <c:ext xmlns:c16="http://schemas.microsoft.com/office/drawing/2014/chart" uri="{C3380CC4-5D6E-409C-BE32-E72D297353CC}">
              <c16:uniqueId val="{00000000-AA24-4DF1-B3E6-84652ED4F022}"/>
            </c:ext>
          </c:extLst>
        </c:ser>
        <c:dLbls>
          <c:showLegendKey val="0"/>
          <c:showVal val="0"/>
          <c:showCatName val="0"/>
          <c:showSerName val="0"/>
          <c:showPercent val="0"/>
          <c:showBubbleSize val="0"/>
        </c:dLbls>
        <c:gapWidth val="100"/>
        <c:axId val="-1757075712"/>
        <c:axId val="-1757075168"/>
      </c:barChart>
      <c:catAx>
        <c:axId val="-1757075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757075168"/>
        <c:crosses val="autoZero"/>
        <c:auto val="1"/>
        <c:lblAlgn val="ctr"/>
        <c:lblOffset val="100"/>
        <c:noMultiLvlLbl val="0"/>
      </c:catAx>
      <c:valAx>
        <c:axId val="-175707516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570757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mn-lt"/>
                <a:ea typeface="+mn-ea"/>
                <a:cs typeface="+mn-cs"/>
              </a:defRPr>
            </a:pPr>
            <a:r>
              <a:rPr lang="en-US" sz="900" b="1" i="0" baseline="0">
                <a:solidFill>
                  <a:schemeClr val="tx1"/>
                </a:solidFill>
                <a:effectLst/>
              </a:rPr>
              <a:t>Total Becas otorgadas por Tipo de Programa</a:t>
            </a:r>
            <a:endParaRPr lang="es-DO" sz="900" b="1">
              <a:solidFill>
                <a:schemeClr val="tx1"/>
              </a:solidFill>
              <a:effectLst/>
            </a:endParaRPr>
          </a:p>
          <a:p>
            <a:pPr>
              <a:defRPr sz="900" b="1">
                <a:solidFill>
                  <a:schemeClr val="tx1"/>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mn-lt"/>
              <a:ea typeface="+mn-ea"/>
              <a:cs typeface="+mn-cs"/>
            </a:defRPr>
          </a:pPr>
          <a:endParaRPr lang="es-D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9814381310444305E-2"/>
          <c:y val="0.26449574899836281"/>
          <c:w val="0.92897756023740274"/>
          <c:h val="0.5292208421112985"/>
        </c:manualLayout>
      </c:layout>
      <c:bar3DChart>
        <c:barDir val="col"/>
        <c:grouping val="clustered"/>
        <c:varyColors val="0"/>
        <c:ser>
          <c:idx val="1"/>
          <c:order val="0"/>
          <c:tx>
            <c:strRef>
              <c:f>'4to trimestre'!$D$121</c:f>
              <c:strCache>
                <c:ptCount val="1"/>
                <c:pt idx="0">
                  <c:v>Docentes y Bachilleres beneficiados</c:v>
                </c:pt>
              </c:strCache>
            </c:strRef>
          </c:tx>
          <c:spPr>
            <a:solidFill>
              <a:schemeClr val="accent2"/>
            </a:solidFill>
            <a:ln>
              <a:noFill/>
            </a:ln>
            <a:effectLst/>
            <a:sp3d/>
          </c:spPr>
          <c:invertIfNegative val="0"/>
          <c:dPt>
            <c:idx val="0"/>
            <c:invertIfNegative val="0"/>
            <c:bubble3D val="0"/>
            <c:spPr>
              <a:solidFill>
                <a:srgbClr val="FF0000"/>
              </a:solidFill>
              <a:ln>
                <a:noFill/>
              </a:ln>
              <a:effectLst/>
              <a:sp3d/>
            </c:spPr>
          </c:dPt>
          <c:dPt>
            <c:idx val="1"/>
            <c:invertIfNegative val="0"/>
            <c:bubble3D val="0"/>
            <c:spPr>
              <a:solidFill>
                <a:srgbClr val="FFC000"/>
              </a:solidFill>
              <a:ln>
                <a:noFill/>
              </a:ln>
              <a:effectLst/>
              <a:sp3d/>
            </c:spPr>
          </c:dPt>
          <c:dPt>
            <c:idx val="3"/>
            <c:invertIfNegative val="0"/>
            <c:bubble3D val="0"/>
            <c:spPr>
              <a:solidFill>
                <a:srgbClr val="00B050"/>
              </a:solidFill>
              <a:ln>
                <a:noFill/>
              </a:ln>
              <a:effectLst/>
              <a:sp3d/>
            </c:spPr>
          </c:dPt>
          <c:dPt>
            <c:idx val="4"/>
            <c:invertIfNegative val="0"/>
            <c:bubble3D val="0"/>
            <c:spPr>
              <a:solidFill>
                <a:schemeClr val="accent1"/>
              </a:solidFill>
              <a:ln>
                <a:noFill/>
              </a:ln>
              <a:effectLst/>
              <a:sp3d/>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trimestre'!$B$122:$B$126</c:f>
              <c:strCache>
                <c:ptCount val="5"/>
                <c:pt idx="0">
                  <c:v>Formación Inicial</c:v>
                </c:pt>
                <c:pt idx="1">
                  <c:v>Formación Continua</c:v>
                </c:pt>
                <c:pt idx="3">
                  <c:v>Posgrado</c:v>
                </c:pt>
                <c:pt idx="4">
                  <c:v>Total </c:v>
                </c:pt>
              </c:strCache>
            </c:strRef>
          </c:cat>
          <c:val>
            <c:numRef>
              <c:f>'4to trimestre'!$D$122:$D$126</c:f>
              <c:numCache>
                <c:formatCode>#,##0</c:formatCode>
                <c:ptCount val="5"/>
                <c:pt idx="0" formatCode="General">
                  <c:v>121</c:v>
                </c:pt>
                <c:pt idx="1">
                  <c:v>16884</c:v>
                </c:pt>
                <c:pt idx="2">
                  <c:v>2450</c:v>
                </c:pt>
                <c:pt idx="3">
                  <c:v>1386</c:v>
                </c:pt>
                <c:pt idx="4">
                  <c:v>20841</c:v>
                </c:pt>
              </c:numCache>
            </c:numRef>
          </c:val>
          <c:extLst xmlns:c16r2="http://schemas.microsoft.com/office/drawing/2015/06/chart">
            <c:ext xmlns:c16="http://schemas.microsoft.com/office/drawing/2014/chart" uri="{C3380CC4-5D6E-409C-BE32-E72D297353CC}">
              <c16:uniqueId val="{00000006-F59F-4599-A933-DCA97B610A8F}"/>
            </c:ext>
          </c:extLst>
        </c:ser>
        <c:dLbls>
          <c:showLegendKey val="0"/>
          <c:showVal val="0"/>
          <c:showCatName val="0"/>
          <c:showSerName val="0"/>
          <c:showPercent val="0"/>
          <c:showBubbleSize val="0"/>
        </c:dLbls>
        <c:gapWidth val="182"/>
        <c:shape val="box"/>
        <c:axId val="-1700009504"/>
        <c:axId val="-1700000800"/>
        <c:axId val="0"/>
      </c:bar3DChart>
      <c:catAx>
        <c:axId val="-170000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1700000800"/>
        <c:crosses val="autoZero"/>
        <c:auto val="1"/>
        <c:lblAlgn val="ctr"/>
        <c:lblOffset val="100"/>
        <c:noMultiLvlLbl val="0"/>
      </c:catAx>
      <c:valAx>
        <c:axId val="-170000080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7000095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6350" cap="flat" cmpd="dbl" algn="ctr">
      <a:solidFill>
        <a:srgbClr val="0070C0"/>
      </a:solidFill>
      <a:round/>
    </a:ln>
    <a:effectLst/>
    <a:scene3d>
      <a:camera prst="orthographicFront"/>
      <a:lightRig rig="threePt" dir="t"/>
    </a:scene3d>
    <a:sp3d>
      <a:bevelT w="12700"/>
      <a:bevelB w="12700"/>
    </a:sp3d>
  </c:spPr>
  <c:txPr>
    <a:bodyPr/>
    <a:lstStyle/>
    <a:p>
      <a:pPr>
        <a:defRPr/>
      </a:pPr>
      <a:endParaRPr lang="es-D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'4to trimestre'!$C$14</c:f>
              <c:strCache>
                <c:ptCount val="1"/>
                <c:pt idx="0">
                  <c:v>Docentes Beneficiados</c:v>
                </c:pt>
              </c:strCache>
            </c:strRef>
          </c:tx>
          <c:spPr>
            <a:solidFill>
              <a:schemeClr val="accent1"/>
            </a:solidFill>
            <a:ln>
              <a:noFill/>
            </a:ln>
            <a:effectLst/>
            <a:sp3d/>
          </c:spPr>
          <c:invertIfNegative val="0"/>
          <c:dLbls>
            <c:dLbl>
              <c:idx val="0"/>
              <c:layout>
                <c:manualLayout>
                  <c:x val="2.1917808219178082E-2"/>
                  <c:y val="-4.848484848484859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684-475B-9413-0EF6E5D4E0C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'4to trimestre'!$B$15:$B$16</c15:sqref>
                  </c15:fullRef>
                </c:ext>
              </c:extLst>
              <c:f>'4to trimestre'!$B$16</c:f>
              <c:strCache>
                <c:ptCount val="1"/>
                <c:pt idx="0">
                  <c:v>Total</c:v>
                </c:pt>
              </c:strCache>
            </c:strRef>
          </c:cat>
          <c:val>
            <c:numRef>
              <c:extLst>
                <c:ext xmlns:c15="http://schemas.microsoft.com/office/drawing/2012/chart" uri="{02D57815-91ED-43cb-92C2-25804820EDAC}">
                  <c15:fullRef>
                    <c15:sqref>'4to trimestre'!$C$15:$C$16</c15:sqref>
                  </c15:fullRef>
                </c:ext>
              </c:extLst>
              <c:f>'4to trimestre'!$C$16</c:f>
              <c:numCache>
                <c:formatCode>General</c:formatCode>
                <c:ptCount val="1"/>
                <c:pt idx="0">
                  <c:v>121</c:v>
                </c:pt>
              </c:numCache>
            </c:numRef>
          </c:val>
          <c:extLst xmlns:c16r2="http://schemas.microsoft.com/office/drawing/2015/06/chart">
            <c:ext xmlns:c16="http://schemas.microsoft.com/office/drawing/2014/chart" uri="{C3380CC4-5D6E-409C-BE32-E72D297353CC}">
              <c16:uniqueId val="{00000005-8684-475B-9413-0EF6E5D4E0C4}"/>
            </c:ext>
          </c:extLst>
        </c:ser>
        <c:ser>
          <c:idx val="1"/>
          <c:order val="1"/>
          <c:tx>
            <c:strRef>
              <c:f>'4to trimestre'!$D$14</c:f>
              <c:strCache>
                <c:ptCount val="1"/>
                <c:pt idx="0">
                  <c:v>META</c:v>
                </c:pt>
              </c:strCache>
            </c:strRef>
          </c:tx>
          <c:spPr>
            <a:solidFill>
              <a:schemeClr val="accent2"/>
            </a:solidFill>
            <a:ln>
              <a:noFill/>
            </a:ln>
            <a:effectLst/>
            <a:sp3d/>
          </c:spPr>
          <c:invertIfNegative val="0"/>
          <c:dLbls>
            <c:dLbl>
              <c:idx val="0"/>
              <c:layout>
                <c:manualLayout>
                  <c:x val="4.7488584474885909E-2"/>
                  <c:y val="-3.030303030303035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684-475B-9413-0EF6E5D4E0C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'4to trimestre'!$B$15:$B$16</c15:sqref>
                  </c15:fullRef>
                </c:ext>
              </c:extLst>
              <c:f>'4to trimestre'!$B$16</c:f>
              <c:strCache>
                <c:ptCount val="1"/>
                <c:pt idx="0">
                  <c:v>Total</c:v>
                </c:pt>
              </c:strCache>
            </c:strRef>
          </c:cat>
          <c:val>
            <c:numRef>
              <c:extLst>
                <c:ext xmlns:c15="http://schemas.microsoft.com/office/drawing/2012/chart" uri="{02D57815-91ED-43cb-92C2-25804820EDAC}">
                  <c15:fullRef>
                    <c15:sqref>'4to trimestre'!$D$15:$D$16</c15:sqref>
                  </c15:fullRef>
                </c:ext>
              </c:extLst>
              <c:f>'4to trimestre'!$D$16</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6-8684-475B-9413-0EF6E5D4E0C4}"/>
            </c:ext>
          </c:extLst>
        </c:ser>
        <c:dLbls>
          <c:showLegendKey val="0"/>
          <c:showVal val="0"/>
          <c:showCatName val="0"/>
          <c:showSerName val="0"/>
          <c:showPercent val="0"/>
          <c:showBubbleSize val="0"/>
        </c:dLbls>
        <c:gapWidth val="150"/>
        <c:shape val="box"/>
        <c:axId val="-1700004608"/>
        <c:axId val="-1700000256"/>
        <c:axId val="0"/>
        <c:extLst xmlns:c16r2="http://schemas.microsoft.com/office/drawing/2015/06/chart"/>
      </c:bar3DChart>
      <c:catAx>
        <c:axId val="-1700004608"/>
        <c:scaling>
          <c:orientation val="minMax"/>
        </c:scaling>
        <c:delete val="1"/>
        <c:axPos val="b"/>
        <c:numFmt formatCode="General" sourceLinked="1"/>
        <c:majorTickMark val="none"/>
        <c:minorTickMark val="none"/>
        <c:tickLblPos val="nextTo"/>
        <c:crossAx val="-1700000256"/>
        <c:crosses val="autoZero"/>
        <c:auto val="1"/>
        <c:lblAlgn val="ctr"/>
        <c:lblOffset val="100"/>
        <c:noMultiLvlLbl val="0"/>
      </c:catAx>
      <c:valAx>
        <c:axId val="-1700000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4608"/>
        <c:crosses val="autoZero"/>
        <c:crossBetween val="between"/>
      </c:valAx>
      <c:spPr>
        <a:noFill/>
        <a:ln>
          <a:noFill/>
        </a:ln>
        <a:effectLst/>
      </c:spPr>
    </c:plotArea>
    <c:legend>
      <c:legendPos val="b"/>
      <c:layout>
        <c:manualLayout>
          <c:xMode val="edge"/>
          <c:yMode val="edge"/>
          <c:x val="0.1821697767231151"/>
          <c:y val="0.73409019327129577"/>
          <c:w val="0.63566015891849137"/>
          <c:h val="0.10227344309234074"/>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a:t>
            </a:r>
            <a:r>
              <a:rPr lang="es-DO" sz="1000" b="1" i="0" baseline="0">
                <a:solidFill>
                  <a:sysClr val="windowText" lastClr="000000"/>
                </a:solidFill>
                <a:effectLst/>
              </a:rPr>
              <a:t>Inicial</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'4to trimestre'!$B$15</c:f>
              <c:strCache>
                <c:ptCount val="1"/>
                <c:pt idx="0">
                  <c:v>Licenciaturas</c:v>
                </c:pt>
              </c:strCache>
            </c:strRef>
          </c:tx>
          <c:spPr>
            <a:solidFill>
              <a:schemeClr val="accent1"/>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8-452C-4977-B853-69BDE5D401CC}"/>
              </c:ext>
            </c:extLst>
          </c:dPt>
          <c:dPt>
            <c:idx val="1"/>
            <c:invertIfNegative val="0"/>
            <c:bubble3D val="0"/>
            <c:spPr>
              <a:solidFill>
                <a:srgbClr val="FFFF00"/>
              </a:solidFill>
              <a:ln>
                <a:noFill/>
              </a:ln>
              <a:effectLst/>
              <a:sp3d/>
            </c:spPr>
            <c:extLst xmlns:c16r2="http://schemas.microsoft.com/office/drawing/2015/06/chart">
              <c:ext xmlns:c16="http://schemas.microsoft.com/office/drawing/2014/chart" uri="{C3380CC4-5D6E-409C-BE32-E72D297353CC}">
                <c16:uniqueId val="{00000009-452C-4977-B853-69BDE5D401CC}"/>
              </c:ext>
            </c:extLst>
          </c:dPt>
          <c:dPt>
            <c:idx val="2"/>
            <c:invertIfNegative val="0"/>
            <c:bubble3D val="0"/>
            <c:spPr>
              <a:solidFill>
                <a:srgbClr val="00B0F0"/>
              </a:solidFill>
              <a:ln>
                <a:noFill/>
              </a:ln>
              <a:effectLst/>
              <a:sp3d/>
            </c:spPr>
            <c:extLst xmlns:c16r2="http://schemas.microsoft.com/office/drawing/2015/06/chart">
              <c:ext xmlns:c16="http://schemas.microsoft.com/office/drawing/2014/chart" uri="{C3380CC4-5D6E-409C-BE32-E72D297353CC}">
                <c16:uniqueId val="{0000000A-452C-4977-B853-69BDE5D401C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trimestre'!$C$14:$E$14</c:f>
              <c:strCache>
                <c:ptCount val="3"/>
                <c:pt idx="0">
                  <c:v>Docentes Beneficiados</c:v>
                </c:pt>
                <c:pt idx="1">
                  <c:v>META</c:v>
                </c:pt>
                <c:pt idx="2">
                  <c:v>% </c:v>
                </c:pt>
              </c:strCache>
            </c:strRef>
          </c:cat>
          <c:val>
            <c:numRef>
              <c:f>'4to trimestre'!$C$15:$E$15</c:f>
              <c:numCache>
                <c:formatCode>General</c:formatCode>
                <c:ptCount val="3"/>
                <c:pt idx="0">
                  <c:v>121</c:v>
                </c:pt>
                <c:pt idx="1">
                  <c:v>100</c:v>
                </c:pt>
                <c:pt idx="2" formatCode="0%">
                  <c:v>1</c:v>
                </c:pt>
              </c:numCache>
            </c:numRef>
          </c:val>
          <c:extLst xmlns:c15="http://schemas.microsoft.com/office/drawing/2012/chart" xmlns:c16r2="http://schemas.microsoft.com/office/drawing/2015/06/chart">
            <c:ext xmlns:c16="http://schemas.microsoft.com/office/drawing/2014/chart" uri="{C3380CC4-5D6E-409C-BE32-E72D297353CC}">
              <c16:uniqueId val="{00000005-452C-4977-B853-69BDE5D401CC}"/>
            </c:ext>
          </c:extLst>
        </c:ser>
        <c:dLbls>
          <c:showLegendKey val="0"/>
          <c:showVal val="0"/>
          <c:showCatName val="0"/>
          <c:showSerName val="0"/>
          <c:showPercent val="0"/>
          <c:showBubbleSize val="0"/>
        </c:dLbls>
        <c:gapWidth val="150"/>
        <c:shape val="box"/>
        <c:axId val="-1700008960"/>
        <c:axId val="-1700007328"/>
        <c:axId val="0"/>
        <c:extLst xmlns:c16r2="http://schemas.microsoft.com/office/drawing/2015/06/chart"/>
      </c:bar3DChart>
      <c:catAx>
        <c:axId val="-1700008960"/>
        <c:scaling>
          <c:orientation val="minMax"/>
        </c:scaling>
        <c:delete val="1"/>
        <c:axPos val="b"/>
        <c:numFmt formatCode="General" sourceLinked="1"/>
        <c:majorTickMark val="none"/>
        <c:minorTickMark val="none"/>
        <c:tickLblPos val="nextTo"/>
        <c:crossAx val="-1700007328"/>
        <c:crosses val="autoZero"/>
        <c:auto val="1"/>
        <c:lblAlgn val="ctr"/>
        <c:lblOffset val="100"/>
        <c:noMultiLvlLbl val="0"/>
      </c:catAx>
      <c:valAx>
        <c:axId val="-1700007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8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a:t>
            </a:r>
            <a:r>
              <a:rPr lang="es-DO" sz="1000" b="1" i="0" baseline="0">
                <a:solidFill>
                  <a:sysClr val="windowText" lastClr="000000"/>
                </a:solidFill>
                <a:effectLst/>
              </a:rPr>
              <a:t>Inicial</a:t>
            </a:r>
            <a:endParaRPr lang="es-DO" sz="1000">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a:solidFill>
                <a:sysClr val="windowText" lastClr="000000"/>
              </a:solidFill>
              <a:effectLst/>
            </a:endParaRPr>
          </a:p>
          <a:p>
            <a:pPr>
              <a:defRPr sz="1000" b="1">
                <a:solidFill>
                  <a:sysClr val="windowText" lastClr="000000"/>
                </a:solidFill>
              </a:defRPr>
            </a:pPr>
            <a:r>
              <a:rPr lang="en-US" sz="1000" b="1" i="0" baseline="0">
                <a:effectLst/>
              </a:rPr>
              <a:t>Periodo julio-septiembre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1993336325187333"/>
          <c:y val="0.27165619003506913"/>
          <c:w val="0.36704200834999251"/>
          <c:h val="0.59528661858444165"/>
        </c:manualLayout>
      </c:layout>
      <c:pieChart>
        <c:varyColors val="1"/>
        <c:ser>
          <c:idx val="0"/>
          <c:order val="0"/>
          <c:tx>
            <c:strRef>
              <c:f>'4to trimestre'!$B$15</c:f>
              <c:strCache>
                <c:ptCount val="1"/>
                <c:pt idx="0">
                  <c:v>Licenciaturas</c:v>
                </c:pt>
              </c:strCache>
            </c:strRef>
          </c:tx>
          <c:spPr>
            <a:solidFill>
              <a:srgbClr val="00B0F0"/>
            </a:solidFill>
          </c:spPr>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B2F-4772-8461-FFED87477E62}"/>
              </c:ext>
            </c:extLst>
          </c:dPt>
          <c:dPt>
            <c:idx val="1"/>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F8FB-410D-A9EF-72E46430A3FD}"/>
              </c:ext>
            </c:extLst>
          </c:dPt>
          <c:dPt>
            <c:idx val="2"/>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7B2F-4772-8461-FFED87477E62}"/>
              </c:ext>
            </c:extLst>
          </c:dPt>
          <c:dLbls>
            <c:dLbl>
              <c:idx val="2"/>
              <c:layout>
                <c:manualLayout>
                  <c:x val="0.14085975004419771"/>
                  <c:y val="0.1001089569686142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2F-4772-8461-FFED87477E6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'4to trimestre'!$C$14:$E$14</c:f>
              <c:strCache>
                <c:ptCount val="3"/>
                <c:pt idx="0">
                  <c:v>Docentes Beneficiados</c:v>
                </c:pt>
                <c:pt idx="1">
                  <c:v>META</c:v>
                </c:pt>
                <c:pt idx="2">
                  <c:v>% </c:v>
                </c:pt>
              </c:strCache>
            </c:strRef>
          </c:cat>
          <c:val>
            <c:numRef>
              <c:f>'4to trimestre'!$C$15:$E$15</c:f>
              <c:numCache>
                <c:formatCode>General</c:formatCode>
                <c:ptCount val="3"/>
                <c:pt idx="0">
                  <c:v>121</c:v>
                </c:pt>
                <c:pt idx="1">
                  <c:v>100</c:v>
                </c:pt>
                <c:pt idx="2" formatCode="0%">
                  <c:v>1</c:v>
                </c:pt>
              </c:numCache>
            </c:numRef>
          </c:val>
          <c:extLst xmlns:c16r2="http://schemas.microsoft.com/office/drawing/2015/06/chart">
            <c:ext xmlns:c16="http://schemas.microsoft.com/office/drawing/2014/chart" uri="{C3380CC4-5D6E-409C-BE32-E72D297353CC}">
              <c16:uniqueId val="{00000000-7B2F-4772-8461-FFED87477E62}"/>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chart>
  <c:spPr>
    <a:solidFill>
      <a:schemeClr val="bg1"/>
    </a:solidFill>
    <a:ln w="9525" cap="flat" cmpd="sng" algn="ctr">
      <a:solidFill>
        <a:srgbClr val="00B0F0"/>
      </a:solidFill>
      <a:round/>
    </a:ln>
    <a:effectLst/>
  </c:spPr>
  <c:txPr>
    <a:bodyPr/>
    <a:lstStyle/>
    <a:p>
      <a:pPr>
        <a:defRPr/>
      </a:pPr>
      <a:endParaRPr lang="es-D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 Becas otorgadas  por modalidad</a:t>
            </a:r>
            <a:endParaRPr lang="es-DO" sz="900" b="1">
              <a:solidFill>
                <a:sysClr val="windowText" lastClr="000000"/>
              </a:solidFill>
            </a:endParaRPr>
          </a:p>
          <a:p>
            <a:pPr>
              <a:defRPr sz="900" b="1">
                <a:solidFill>
                  <a:sysClr val="windowText" lastClr="000000"/>
                </a:solidFill>
              </a:defRPr>
            </a:pPr>
            <a:r>
              <a:rPr lang="en-US" sz="900" b="1">
                <a:solidFill>
                  <a:sysClr val="windowText" lastClr="000000"/>
                </a:solidFill>
              </a:rPr>
              <a:t>Periodo enero-marzo 2024</a:t>
            </a:r>
            <a:endParaRPr lang="es-DO"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311053984575835"/>
          <c:y val="0.24123883667168247"/>
          <c:w val="0.82920605361347821"/>
          <c:h val="0.59839836491705012"/>
        </c:manualLayout>
      </c:layout>
      <c:pie3DChart>
        <c:varyColors val="1"/>
        <c:ser>
          <c:idx val="1"/>
          <c:order val="1"/>
          <c:tx>
            <c:strRef>
              <c:f>'4to trimestre'!$D$46</c:f>
              <c:strCache>
                <c:ptCount val="1"/>
                <c:pt idx="0">
                  <c:v>% </c:v>
                </c:pt>
              </c:strCache>
            </c:strRef>
          </c:tx>
          <c:explosion val="18"/>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DABB-4A64-B119-A41F8BC450BB}"/>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DABB-4A64-B119-A41F8BC450BB}"/>
              </c:ext>
            </c:extLst>
          </c:dPt>
          <c:dPt>
            <c:idx val="2"/>
            <c:bubble3D val="0"/>
            <c:spPr>
              <a:solidFill>
                <a:srgbClr val="00B050"/>
              </a:solidFill>
              <a:ln w="25400">
                <a:solidFill>
                  <a:schemeClr val="lt1"/>
                </a:solidFill>
              </a:ln>
              <a:effectLst/>
              <a:sp3d contourW="25400">
                <a:contourClr>
                  <a:schemeClr val="lt1"/>
                </a:contourClr>
              </a:sp3d>
            </c:spPr>
          </c:dPt>
          <c:dLbls>
            <c:dLbl>
              <c:idx val="0"/>
              <c:layout>
                <c:manualLayout>
                  <c:x val="9.3787895684561196E-2"/>
                  <c:y val="-0.1192202533025586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D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DABB-4A64-B119-A41F8BC450BB}"/>
                </c:ext>
                <c:ext xmlns:c15="http://schemas.microsoft.com/office/drawing/2012/chart" uri="{CE6537A1-D6FC-4f65-9D91-7224C49458BB}">
                  <c15:layout/>
                </c:ext>
              </c:extLst>
            </c:dLbl>
            <c:dLbl>
              <c:idx val="1"/>
              <c:layout>
                <c:manualLayout>
                  <c:x val="-0.17609215606607798"/>
                  <c:y val="0.12080536672065136"/>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31756164494663119"/>
                  <c:y val="3.8903417102871501E-3"/>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DO"/>
                </a:p>
              </c:txPr>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'4to trimestre'!$B$47:$B$49</c:f>
              <c:strCache>
                <c:ptCount val="3"/>
                <c:pt idx="0">
                  <c:v>Diplomados</c:v>
                </c:pt>
                <c:pt idx="1">
                  <c:v>Política Nacional para la Alfabetización Inicial en la Etapa Oportuna.</c:v>
                </c:pt>
                <c:pt idx="2">
                  <c:v>Talleres, congresos, cursos y seminarios</c:v>
                </c:pt>
              </c:strCache>
            </c:strRef>
          </c:cat>
          <c:val>
            <c:numRef>
              <c:f>'4to trimestre'!$D$47:$D$49</c:f>
              <c:numCache>
                <c:formatCode>0.0%</c:formatCode>
                <c:ptCount val="3"/>
                <c:pt idx="0">
                  <c:v>0.86034964311575468</c:v>
                </c:pt>
                <c:pt idx="1">
                  <c:v>0.12671976828385229</c:v>
                </c:pt>
                <c:pt idx="2">
                  <c:v>1.2930588600393089E-2</c:v>
                </c:pt>
              </c:numCache>
            </c:numRef>
          </c:val>
          <c:extLst xmlns:c16r2="http://schemas.microsoft.com/office/drawing/2015/06/chart">
            <c:ext xmlns:c16="http://schemas.microsoft.com/office/drawing/2014/chart" uri="{C3380CC4-5D6E-409C-BE32-E72D297353CC}">
              <c16:uniqueId val="{00000001-E0D5-4410-A46C-396FA6E300E0}"/>
            </c:ext>
          </c:extLst>
        </c:ser>
        <c:dLbls>
          <c:dLblPos val="ctr"/>
          <c:showLegendKey val="0"/>
          <c:showVal val="0"/>
          <c:showCatName val="1"/>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'4to trimestre'!$C$46</c15:sqref>
                        </c15:formulaRef>
                      </c:ext>
                    </c:extLst>
                    <c:strCache>
                      <c:ptCount val="1"/>
                      <c:pt idx="0">
                        <c:v>Docentes Beneficiados</c:v>
                      </c:pt>
                    </c:strCache>
                  </c:strRef>
                </c:tx>
                <c:dPt>
                  <c:idx val="0"/>
                  <c:bubble3D val="0"/>
                  <c:explosion val="3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E0D5-4410-A46C-396FA6E300E0}"/>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E0D5-4410-A46C-396FA6E300E0}"/>
                    </c:ext>
                  </c:extLst>
                </c:dPt>
                <c:dPt>
                  <c:idx val="2"/>
                  <c:bubble3D val="0"/>
                  <c:explosion val="47"/>
                  <c:spPr>
                    <a:solidFill>
                      <a:schemeClr val="accent3"/>
                    </a:solidFill>
                    <a:ln w="25400">
                      <a:solidFill>
                        <a:schemeClr val="lt1"/>
                      </a:solidFill>
                    </a:ln>
                    <a:effectLst/>
                    <a:sp3d contourW="25400">
                      <a:contourClr>
                        <a:schemeClr val="lt1"/>
                      </a:contourClr>
                    </a:sp3d>
                  </c:spPr>
                </c:dPt>
                <c:dLbls>
                  <c:dLbl>
                    <c:idx val="0"/>
                    <c:tx>
                      <c:rich>
                        <a:bodyPr/>
                        <a:lstStyle/>
                        <a:p>
                          <a:r>
                            <a:rPr lang="en-US"/>
                            <a:t>17.8%</a:t>
                          </a:r>
                        </a:p>
                      </c:rich>
                    </c:tx>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E0D5-4410-A46C-396FA6E300E0}"/>
                      </c:ext>
                      <c:ext uri="{CE6537A1-D6FC-4f65-9D91-7224C49458BB}"/>
                    </c:extLst>
                  </c:dLbl>
                  <c:dLbl>
                    <c:idx val="2"/>
                    <c:tx>
                      <c:rich>
                        <a:bodyPr/>
                        <a:lstStyle/>
                        <a:p>
                          <a:r>
                            <a:rPr lang="en-US"/>
                            <a:t>81.9% </a:t>
                          </a:r>
                        </a:p>
                      </c:rich>
                    </c:tx>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0D5-4410-A46C-396FA6E300E0}"/>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'4to trimestre'!$B$47:$B$49</c15:sqref>
                        </c15:formulaRef>
                      </c:ext>
                    </c:extLst>
                    <c:strCache>
                      <c:ptCount val="3"/>
                      <c:pt idx="0">
                        <c:v>Diplomados</c:v>
                      </c:pt>
                      <c:pt idx="1">
                        <c:v>Política Nacional para la Alfabetización Inicial en la Etapa Oportuna.</c:v>
                      </c:pt>
                      <c:pt idx="2">
                        <c:v>Talleres, congresos, cursos y seminarios</c:v>
                      </c:pt>
                    </c:strCache>
                  </c:strRef>
                </c:cat>
                <c:val>
                  <c:numRef>
                    <c:extLst xmlns:c16r2="http://schemas.microsoft.com/office/drawing/2015/06/chart">
                      <c:ext uri="{02D57815-91ED-43cb-92C2-25804820EDAC}">
                        <c15:formulaRef>
                          <c15:sqref>'4to trimestre'!$C$47:$C$49</c15:sqref>
                        </c15:formulaRef>
                      </c:ext>
                    </c:extLst>
                    <c:numCache>
                      <c:formatCode>_-* #,##0_-;\-* #,##0_-;_-* "-"??_-;_-@_-</c:formatCode>
                      <c:ptCount val="3"/>
                      <c:pt idx="0">
                        <c:v>16634</c:v>
                      </c:pt>
                      <c:pt idx="1">
                        <c:v>2450</c:v>
                      </c:pt>
                      <c:pt idx="2">
                        <c:v>250</c:v>
                      </c:pt>
                    </c:numCache>
                  </c:numRef>
                </c:val>
                <c:extLst xmlns:c16r2="http://schemas.microsoft.com/office/drawing/2015/06/chart">
                  <c:ext xmlns:c16="http://schemas.microsoft.com/office/drawing/2014/chart" uri="{C3380CC4-5D6E-409C-BE32-E72D297353CC}">
                    <c16:uniqueId val="{00000000-E0D5-4410-A46C-396FA6E300E0}"/>
                  </c:ext>
                </c:extLst>
              </c15:ser>
            </c15:filteredPieSeries>
          </c:ext>
        </c:extLst>
      </c:pie3DChart>
      <c:spPr>
        <a:noFill/>
        <a:ln>
          <a:noFill/>
        </a:ln>
        <a:effectLst/>
      </c:spPr>
    </c:plotArea>
    <c:legend>
      <c:legendPos val="b"/>
      <c:layout>
        <c:manualLayout>
          <c:xMode val="edge"/>
          <c:yMode val="edge"/>
          <c:x val="0"/>
          <c:y val="0.4711057492996093"/>
          <c:w val="0.37324173771721658"/>
          <c:h val="0.524339739295463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5">
          <a:lumMod val="75000"/>
        </a:schemeClr>
      </a:solidFill>
      <a:round/>
    </a:ln>
    <a:effectLst/>
  </c:spPr>
  <c:txPr>
    <a:bodyPr/>
    <a:lstStyle/>
    <a:p>
      <a:pPr>
        <a:defRPr/>
      </a:pPr>
      <a:endParaRPr lang="es-D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a:t>Total</a:t>
            </a:r>
            <a:r>
              <a:rPr lang="es-DO" baseline="0"/>
              <a:t> de becas otorgadas por área formativa período enero-marzo 2024</a:t>
            </a:r>
            <a:endParaRPr lang="es-D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trimestre'!$B$101:$B$110</c:f>
              <c:strCache>
                <c:ptCount val="10"/>
                <c:pt idx="0">
                  <c:v>Lengua Española</c:v>
                </c:pt>
                <c:pt idx="1">
                  <c:v>Historia</c:v>
                </c:pt>
                <c:pt idx="2">
                  <c:v>Física y  Deportes</c:v>
                </c:pt>
                <c:pt idx="3">
                  <c:v>Ciencia de la Naturaleza</c:v>
                </c:pt>
                <c:pt idx="4">
                  <c:v>Género y Política de la Igualdad</c:v>
                </c:pt>
                <c:pt idx="5">
                  <c:v>Lectura y Escritura </c:v>
                </c:pt>
                <c:pt idx="6">
                  <c:v>Francés</c:v>
                </c:pt>
                <c:pt idx="7">
                  <c:v>Frormación Humana</c:v>
                </c:pt>
                <c:pt idx="8">
                  <c:v>Eduación Inicial</c:v>
                </c:pt>
                <c:pt idx="9">
                  <c:v>Neuropsicología y Educación</c:v>
                </c:pt>
              </c:strCache>
            </c:strRef>
          </c:cat>
          <c:val>
            <c:numRef>
              <c:f>'4to trimestre'!$C$101:$C$110</c:f>
              <c:numCache>
                <c:formatCode>General</c:formatCode>
                <c:ptCount val="10"/>
                <c:pt idx="0">
                  <c:v>55</c:v>
                </c:pt>
                <c:pt idx="1">
                  <c:v>345</c:v>
                </c:pt>
                <c:pt idx="2">
                  <c:v>92</c:v>
                </c:pt>
                <c:pt idx="3">
                  <c:v>87</c:v>
                </c:pt>
                <c:pt idx="4">
                  <c:v>144</c:v>
                </c:pt>
                <c:pt idx="5">
                  <c:v>118</c:v>
                </c:pt>
                <c:pt idx="6">
                  <c:v>51</c:v>
                </c:pt>
                <c:pt idx="7">
                  <c:v>31</c:v>
                </c:pt>
                <c:pt idx="8">
                  <c:v>55</c:v>
                </c:pt>
                <c:pt idx="9">
                  <c:v>73</c:v>
                </c:pt>
              </c:numCache>
            </c:numRef>
          </c:val>
        </c:ser>
        <c:dLbls>
          <c:dLblPos val="outEnd"/>
          <c:showLegendKey val="0"/>
          <c:showVal val="1"/>
          <c:showCatName val="0"/>
          <c:showSerName val="0"/>
          <c:showPercent val="0"/>
          <c:showBubbleSize val="0"/>
        </c:dLbls>
        <c:gapWidth val="182"/>
        <c:axId val="-1700004064"/>
        <c:axId val="-1696757344"/>
      </c:barChart>
      <c:catAx>
        <c:axId val="-1700004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57344"/>
        <c:crosses val="autoZero"/>
        <c:auto val="1"/>
        <c:lblAlgn val="ctr"/>
        <c:lblOffset val="100"/>
        <c:noMultiLvlLbl val="0"/>
      </c:catAx>
      <c:valAx>
        <c:axId val="-1696757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00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000" b="1" i="0" u="none" strike="noStrike" kern="1200" spc="0" baseline="0">
                <a:solidFill>
                  <a:sysClr val="windowText" lastClr="000000"/>
                </a:solidFill>
                <a:effectLst/>
                <a:latin typeface="+mn-lt"/>
                <a:ea typeface="+mn-ea"/>
                <a:cs typeface="+mn-cs"/>
              </a:defRPr>
            </a:pPr>
            <a:r>
              <a:rPr lang="en-US" sz="1000" b="1" i="0" u="none" strike="noStrike" kern="1200" spc="0" baseline="0">
                <a:solidFill>
                  <a:sysClr val="windowText" lastClr="000000"/>
                </a:solidFill>
                <a:effectLst/>
                <a:latin typeface="+mn-lt"/>
                <a:ea typeface="+mn-ea"/>
                <a:cs typeface="+mn-cs"/>
              </a:rPr>
              <a:t>Departamento de Formación Continua </a:t>
            </a:r>
          </a:p>
          <a:p>
            <a:pPr algn="ctr" rtl="0">
              <a:defRPr lang="en-US" sz="1000" b="1">
                <a:solidFill>
                  <a:sysClr val="windowText" lastClr="000000"/>
                </a:solidFill>
                <a:effectLst/>
              </a:defRPr>
            </a:pPr>
            <a:r>
              <a:rPr lang="en-US" sz="1000" b="1" i="0" u="none" strike="noStrike" kern="1200" spc="0" baseline="0">
                <a:solidFill>
                  <a:sysClr val="windowText" lastClr="000000"/>
                </a:solidFill>
                <a:effectLst/>
                <a:latin typeface="+mn-lt"/>
                <a:ea typeface="+mn-ea"/>
                <a:cs typeface="+mn-cs"/>
              </a:rPr>
              <a:t>Total becas otrogadas en Diplomados vs Meta del año</a:t>
            </a:r>
          </a:p>
          <a:p>
            <a:pPr algn="ctr" rtl="0">
              <a:defRPr lang="en-US" sz="1000" b="1">
                <a:solidFill>
                  <a:sysClr val="windowText" lastClr="000000"/>
                </a:solidFill>
                <a:effectLst/>
              </a:defRPr>
            </a:pPr>
            <a:r>
              <a:rPr lang="en-US" sz="1000" b="1" i="0" u="none" strike="noStrike" kern="1200" spc="0" baseline="0">
                <a:solidFill>
                  <a:sysClr val="windowText" lastClr="000000"/>
                </a:solidFill>
                <a:effectLst/>
                <a:latin typeface="+mn-lt"/>
                <a:ea typeface="+mn-ea"/>
                <a:cs typeface="+mn-cs"/>
              </a:rPr>
              <a:t>Periodo enero-marzo 2024</a:t>
            </a:r>
          </a:p>
        </c:rich>
      </c:tx>
      <c:layout/>
      <c:overlay val="0"/>
      <c:spPr>
        <a:noFill/>
        <a:ln>
          <a:noFill/>
        </a:ln>
        <a:effectLst/>
      </c:spPr>
      <c:txPr>
        <a:bodyPr rot="0" spcFirstLastPara="1" vertOverflow="ellipsis" vert="horz" wrap="square" anchor="ctr" anchorCtr="1"/>
        <a:lstStyle/>
        <a:p>
          <a:pPr algn="ctr" rtl="0">
            <a:defRPr lang="en-US" sz="1000" b="1" i="0" u="none" strike="noStrike" kern="1200" spc="0" baseline="0">
              <a:solidFill>
                <a:sysClr val="windowText" lastClr="000000"/>
              </a:solidFill>
              <a:effectLst/>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'4to trimestre'!$C$36</c:f>
              <c:strCache>
                <c:ptCount val="1"/>
                <c:pt idx="0">
                  <c:v>Docentes Beneficiados</c:v>
                </c:pt>
              </c:strCache>
            </c:strRef>
          </c:tx>
          <c:spPr>
            <a:solidFill>
              <a:schemeClr val="accent1"/>
            </a:solidFill>
            <a:ln>
              <a:noFill/>
            </a:ln>
            <a:effectLst/>
            <a:sp3d/>
          </c:spPr>
          <c:invertIfNegative val="0"/>
          <c:dLbls>
            <c:dLbl>
              <c:idx val="0"/>
              <c:layout>
                <c:manualLayout>
                  <c:x val="0"/>
                  <c:y val="-8.333333333333332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7777777777778798E-3"/>
                  <c:y val="-5.555555555555560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'4to trimestre'!$B$37:$B$39</c15:sqref>
                  </c15:fullRef>
                </c:ext>
              </c:extLst>
              <c:f>'4to trimestre'!$B$37:$B$38</c:f>
              <c:strCache>
                <c:ptCount val="2"/>
                <c:pt idx="0">
                  <c:v>Política Nacional para la Alfabetización Inicial en la Etapa Oportuna.</c:v>
                </c:pt>
                <c:pt idx="1">
                  <c:v>Diplomados y Talleres, congresos, cursos y seminarios</c:v>
                </c:pt>
              </c:strCache>
            </c:strRef>
          </c:cat>
          <c:val>
            <c:numRef>
              <c:extLst>
                <c:ext xmlns:c15="http://schemas.microsoft.com/office/drawing/2012/chart" uri="{02D57815-91ED-43cb-92C2-25804820EDAC}">
                  <c15:fullRef>
                    <c15:sqref>'4to trimestre'!$C$37:$C$39</c15:sqref>
                  </c15:fullRef>
                </c:ext>
              </c:extLst>
              <c:f>'4to trimestre'!$C$37:$C$38</c:f>
              <c:numCache>
                <c:formatCode>#,##0</c:formatCode>
                <c:ptCount val="2"/>
                <c:pt idx="0">
                  <c:v>2450</c:v>
                </c:pt>
                <c:pt idx="1">
                  <c:v>16884</c:v>
                </c:pt>
              </c:numCache>
            </c:numRef>
          </c:val>
        </c:ser>
        <c:ser>
          <c:idx val="1"/>
          <c:order val="1"/>
          <c:tx>
            <c:strRef>
              <c:f>'4to trimestre'!$D$36</c:f>
              <c:strCache>
                <c:ptCount val="1"/>
                <c:pt idx="0">
                  <c:v>Meta</c:v>
                </c:pt>
              </c:strCache>
            </c:strRef>
          </c:tx>
          <c:spPr>
            <a:solidFill>
              <a:schemeClr val="accent2"/>
            </a:solidFill>
            <a:ln>
              <a:noFill/>
            </a:ln>
            <a:effectLst/>
            <a:sp3d/>
          </c:spPr>
          <c:invertIfNegative val="0"/>
          <c:dLbls>
            <c:dLbl>
              <c:idx val="0"/>
              <c:layout>
                <c:manualLayout>
                  <c:x val="4.1666666666666616E-2"/>
                  <c:y val="-0.10185185185185185"/>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3333333333333333E-2"/>
                  <c:y val="-8.796296296296296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'4to trimestre'!$B$37:$B$39</c15:sqref>
                  </c15:fullRef>
                </c:ext>
              </c:extLst>
              <c:f>'4to trimestre'!$B$37:$B$38</c:f>
              <c:strCache>
                <c:ptCount val="2"/>
                <c:pt idx="0">
                  <c:v>Política Nacional para la Alfabetización Inicial en la Etapa Oportuna.</c:v>
                </c:pt>
                <c:pt idx="1">
                  <c:v>Diplomados y Talleres, congresos, cursos y seminarios</c:v>
                </c:pt>
              </c:strCache>
            </c:strRef>
          </c:cat>
          <c:val>
            <c:numRef>
              <c:extLst>
                <c:ext xmlns:c15="http://schemas.microsoft.com/office/drawing/2012/chart" uri="{02D57815-91ED-43cb-92C2-25804820EDAC}">
                  <c15:fullRef>
                    <c15:sqref>'4to trimestre'!$D$37:$D$39</c15:sqref>
                  </c15:fullRef>
                </c:ext>
              </c:extLst>
              <c:f>'4to trimestre'!$D$37:$D$38</c:f>
              <c:numCache>
                <c:formatCode>#,##0</c:formatCode>
                <c:ptCount val="2"/>
                <c:pt idx="0">
                  <c:v>500</c:v>
                </c:pt>
                <c:pt idx="1">
                  <c:v>9450</c:v>
                </c:pt>
              </c:numCache>
            </c:numRef>
          </c:val>
        </c:ser>
        <c:dLbls>
          <c:showLegendKey val="0"/>
          <c:showVal val="1"/>
          <c:showCatName val="0"/>
          <c:showSerName val="0"/>
          <c:showPercent val="0"/>
          <c:showBubbleSize val="0"/>
        </c:dLbls>
        <c:gapWidth val="150"/>
        <c:shape val="box"/>
        <c:axId val="-1696751904"/>
        <c:axId val="-1696761696"/>
        <c:axId val="0"/>
      </c:bar3DChart>
      <c:catAx>
        <c:axId val="-16967519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61696"/>
        <c:crosses val="autoZero"/>
        <c:auto val="1"/>
        <c:lblAlgn val="ctr"/>
        <c:lblOffset val="100"/>
        <c:noMultiLvlLbl val="0"/>
      </c:catAx>
      <c:valAx>
        <c:axId val="-1696761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51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000" b="1" i="0" u="none" strike="noStrike" kern="1200" spc="0" baseline="0">
                <a:solidFill>
                  <a:sysClr val="windowText" lastClr="000000"/>
                </a:solidFill>
                <a:latin typeface="+mn-lt"/>
                <a:ea typeface="+mn-ea"/>
                <a:cs typeface="+mn-cs"/>
              </a:defRPr>
            </a:pPr>
            <a:r>
              <a:rPr lang="en-US" sz="1000" b="1" i="0" u="none" strike="noStrike" kern="1200" spc="0" baseline="0">
                <a:solidFill>
                  <a:sysClr val="windowText" lastClr="000000"/>
                </a:solidFill>
                <a:latin typeface="+mn-lt"/>
                <a:ea typeface="+mn-ea"/>
                <a:cs typeface="+mn-cs"/>
              </a:rPr>
              <a:t>% Total becas otorgadas </a:t>
            </a:r>
          </a:p>
          <a:p>
            <a:pPr algn="ctr" rtl="0">
              <a:defRPr lang="en-US" sz="1000" spc="0">
                <a:solidFill>
                  <a:sysClr val="windowText" lastClr="000000"/>
                </a:solidFill>
              </a:defRPr>
            </a:pPr>
            <a:r>
              <a:rPr lang="en-US" sz="1000" b="1" i="0" u="none" strike="noStrike" kern="1200" spc="0" baseline="0">
                <a:solidFill>
                  <a:sysClr val="windowText" lastClr="000000"/>
                </a:solidFill>
                <a:latin typeface="+mn-lt"/>
                <a:ea typeface="+mn-ea"/>
                <a:cs typeface="+mn-cs"/>
              </a:rPr>
              <a:t>periodo enero-marzo 2024</a:t>
            </a:r>
          </a:p>
        </c:rich>
      </c:tx>
      <c:layout/>
      <c:overlay val="0"/>
      <c:spPr>
        <a:noFill/>
        <a:ln>
          <a:noFill/>
        </a:ln>
        <a:effectLst/>
      </c:spPr>
      <c:txPr>
        <a:bodyPr rot="0" spcFirstLastPara="1" vertOverflow="ellipsis" vert="horz" wrap="square" anchor="ctr" anchorCtr="1"/>
        <a:lstStyle/>
        <a:p>
          <a:pPr algn="ctr" rtl="0">
            <a:defRPr lang="en-US" sz="1000" b="1" i="0" u="none" strike="noStrike" kern="1200" spc="0" baseline="0">
              <a:solidFill>
                <a:sysClr val="windowText" lastClr="000000"/>
              </a:solidFill>
              <a:latin typeface="+mn-lt"/>
              <a:ea typeface="+mn-ea"/>
              <a:cs typeface="+mn-cs"/>
            </a:defRPr>
          </a:pPr>
          <a:endParaRPr lang="es-DO"/>
        </a:p>
      </c:txPr>
    </c:title>
    <c:autoTitleDeleted val="0"/>
    <c:plotArea>
      <c:layout/>
      <c:pieChart>
        <c:varyColors val="1"/>
        <c:ser>
          <c:idx val="0"/>
          <c:order val="0"/>
          <c:tx>
            <c:strRef>
              <c:f>'4to trimestre'!$C$36</c:f>
              <c:strCache>
                <c:ptCount val="1"/>
                <c:pt idx="0">
                  <c:v>Docentes Beneficiados</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extLst>
                <c:ext xmlns:c15="http://schemas.microsoft.com/office/drawing/2012/chart" uri="{02D57815-91ED-43cb-92C2-25804820EDAC}">
                  <c15:fullRef>
                    <c15:sqref>'4to trimestre'!$B$37:$B$39</c15:sqref>
                  </c15:fullRef>
                </c:ext>
              </c:extLst>
              <c:f>'4to trimestre'!$B$37:$B$38</c:f>
              <c:strCache>
                <c:ptCount val="2"/>
                <c:pt idx="0">
                  <c:v>Política Nacional para la Alfabetización Inicial en la Etapa Oportuna.</c:v>
                </c:pt>
                <c:pt idx="1">
                  <c:v>Diplomados y Talleres, congresos, cursos y seminarios</c:v>
                </c:pt>
              </c:strCache>
            </c:strRef>
          </c:cat>
          <c:val>
            <c:numRef>
              <c:extLst>
                <c:ext xmlns:c15="http://schemas.microsoft.com/office/drawing/2012/chart" uri="{02D57815-91ED-43cb-92C2-25804820EDAC}">
                  <c15:fullRef>
                    <c15:sqref>'4to trimestre'!$C$37:$C$39</c15:sqref>
                  </c15:fullRef>
                </c:ext>
              </c:extLst>
              <c:f>'4to trimestre'!$C$37:$C$38</c:f>
              <c:numCache>
                <c:formatCode>#,##0</c:formatCode>
                <c:ptCount val="2"/>
                <c:pt idx="0">
                  <c:v>2450</c:v>
                </c:pt>
                <c:pt idx="1">
                  <c:v>16884</c:v>
                </c:pt>
              </c:numCache>
            </c:numRef>
          </c:val>
          <c:extLst>
            <c:ext xmlns:c15="http://schemas.microsoft.com/office/drawing/2012/chart" uri="{02D57815-91ED-43cb-92C2-25804820EDAC}">
              <c15:categoryFilterExceptions/>
            </c:ext>
          </c:extLst>
        </c:ser>
        <c:dLbls>
          <c:dLblPos val="ctr"/>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'4to trimestre'!$D$36</c15:sqref>
                        </c15:formulaRef>
                      </c:ext>
                    </c:extLst>
                    <c:strCache>
                      <c:ptCount val="1"/>
                      <c:pt idx="0">
                        <c:v>Meta</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ullRef>
                          <c15:sqref>'4to trimestre'!$B$37:$B$39</c15:sqref>
                        </c15:fullRef>
                        <c15:formulaRef>
                          <c15:sqref>'4to trimestre'!$B$37:$B$38</c15:sqref>
                        </c15:formulaRef>
                      </c:ext>
                    </c:extLst>
                    <c:strCache>
                      <c:ptCount val="2"/>
                      <c:pt idx="0">
                        <c:v>Política Nacional para la Alfabetización Inicial en la Etapa Oportuna.</c:v>
                      </c:pt>
                      <c:pt idx="1">
                        <c:v>Diplomados y Talleres, congresos, cursos y seminarios</c:v>
                      </c:pt>
                    </c:strCache>
                  </c:strRef>
                </c:cat>
                <c:val>
                  <c:numRef>
                    <c:extLst>
                      <c:ext uri="{02D57815-91ED-43cb-92C2-25804820EDAC}">
                        <c15:fullRef>
                          <c15:sqref>'4to trimestre'!$D$37:$D$39</c15:sqref>
                        </c15:fullRef>
                        <c15:formulaRef>
                          <c15:sqref>'4to trimestre'!$D$37:$D$38</c15:sqref>
                        </c15:formulaRef>
                      </c:ext>
                    </c:extLst>
                    <c:numCache>
                      <c:formatCode>#,##0</c:formatCode>
                      <c:ptCount val="2"/>
                      <c:pt idx="0">
                        <c:v>500</c:v>
                      </c:pt>
                      <c:pt idx="1">
                        <c:v>9450</c:v>
                      </c:pt>
                    </c:numCache>
                  </c:numRef>
                </c:val>
                <c:extLst>
                  <c:ext uri="{02D57815-91ED-43cb-92C2-25804820EDAC}">
                    <c15:categoryFilterExceptions/>
                  </c:ext>
                </c:extLst>
              </c15:ser>
            </c15:filteredPieSeries>
          </c:ext>
        </c:extLst>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DO" sz="1050" b="1"/>
              <a:t>Docentes Becados vs Meta del año </a:t>
            </a:r>
          </a:p>
          <a:p>
            <a:pPr>
              <a:defRPr/>
            </a:pPr>
            <a:r>
              <a:rPr lang="es-DO" sz="1050" b="1"/>
              <a:t>Periodo  enero-marzo 2024</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1"/>
            <c:invertIfNegative val="0"/>
            <c:bubble3D val="0"/>
            <c:spPr>
              <a:solidFill>
                <a:srgbClr val="92D050"/>
              </a:solidFill>
              <a:ln>
                <a:solidFill>
                  <a:schemeClr val="accent1"/>
                </a:solidFill>
              </a:ln>
              <a:effectLst/>
              <a:sp3d>
                <a:contourClr>
                  <a:schemeClr val="accent1"/>
                </a:contourClr>
              </a:sp3d>
            </c:spPr>
          </c:dPt>
          <c:dLbls>
            <c:dLbl>
              <c:idx val="0"/>
              <c:layout>
                <c:manualLayout>
                  <c:x val="1.7913965149364011E-2"/>
                  <c:y val="-5.608105236729544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15:layout>
                    <c:manualLayout>
                      <c:w val="0.1587168191876169"/>
                      <c:h val="9.147233679355142E-2"/>
                    </c:manualLayout>
                  </c15:layout>
                </c:ext>
              </c:extLst>
            </c:dLbl>
            <c:dLbl>
              <c:idx val="1"/>
              <c:layout>
                <c:manualLayout>
                  <c:x val="2.2222222222222119E-2"/>
                  <c:y val="-6.018518518518518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'4to trimestre'!$B$93:$C$93</c:f>
              <c:strCache>
                <c:ptCount val="2"/>
                <c:pt idx="0">
                  <c:v>Docentes Beneficiad</c:v>
                </c:pt>
                <c:pt idx="1">
                  <c:v>Metas </c:v>
                </c:pt>
              </c:strCache>
            </c:strRef>
          </c:cat>
          <c:val>
            <c:numRef>
              <c:f>'4to trimestre'!$B$94:$C$94</c:f>
              <c:numCache>
                <c:formatCode>General</c:formatCode>
                <c:ptCount val="2"/>
                <c:pt idx="0" formatCode="#,##0">
                  <c:v>1386</c:v>
                </c:pt>
                <c:pt idx="1">
                  <c:v>500</c:v>
                </c:pt>
              </c:numCache>
            </c:numRef>
          </c:val>
        </c:ser>
        <c:dLbls>
          <c:showLegendKey val="0"/>
          <c:showVal val="1"/>
          <c:showCatName val="0"/>
          <c:showSerName val="0"/>
          <c:showPercent val="0"/>
          <c:showBubbleSize val="0"/>
        </c:dLbls>
        <c:gapWidth val="150"/>
        <c:shape val="box"/>
        <c:axId val="-1696750272"/>
        <c:axId val="-1696747008"/>
        <c:axId val="0"/>
      </c:bar3DChart>
      <c:catAx>
        <c:axId val="-1696750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47008"/>
        <c:crosses val="autoZero"/>
        <c:auto val="1"/>
        <c:lblAlgn val="ctr"/>
        <c:lblOffset val="100"/>
        <c:noMultiLvlLbl val="0"/>
      </c:catAx>
      <c:valAx>
        <c:axId val="-1696747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50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050" b="1" i="0" u="none" strike="noStrike" kern="1200" spc="0" baseline="0">
                <a:solidFill>
                  <a:sysClr val="windowText" lastClr="000000">
                    <a:lumMod val="65000"/>
                    <a:lumOff val="35000"/>
                  </a:sysClr>
                </a:solidFill>
                <a:latin typeface="+mn-lt"/>
                <a:ea typeface="+mn-ea"/>
                <a:cs typeface="+mn-cs"/>
              </a:defRPr>
            </a:pPr>
            <a:r>
              <a:rPr lang="en-US" sz="1050" b="1" i="0" u="none" strike="noStrike" kern="1200" spc="0" baseline="0">
                <a:solidFill>
                  <a:sysClr val="windowText" lastClr="000000">
                    <a:lumMod val="65000"/>
                    <a:lumOff val="35000"/>
                  </a:sysClr>
                </a:solidFill>
                <a:latin typeface="+mn-lt"/>
                <a:ea typeface="+mn-ea"/>
                <a:cs typeface="+mn-cs"/>
              </a:rPr>
              <a:t>Departamento de Posgrado </a:t>
            </a:r>
          </a:p>
          <a:p>
            <a:pPr algn="ctr" rtl="0">
              <a:defRPr lang="en-US" sz="1050" b="1">
                <a:solidFill>
                  <a:sysClr val="windowText" lastClr="000000">
                    <a:lumMod val="65000"/>
                    <a:lumOff val="35000"/>
                  </a:sysClr>
                </a:solidFill>
              </a:defRPr>
            </a:pPr>
            <a:r>
              <a:rPr lang="en-US" sz="1050" b="1" i="0" u="none" strike="noStrike" kern="1200" spc="0" baseline="0">
                <a:solidFill>
                  <a:sysClr val="windowText" lastClr="000000">
                    <a:lumMod val="65000"/>
                    <a:lumOff val="35000"/>
                  </a:sysClr>
                </a:solidFill>
                <a:latin typeface="+mn-lt"/>
                <a:ea typeface="+mn-ea"/>
                <a:cs typeface="+mn-cs"/>
              </a:rPr>
              <a:t>Total docentes becados vs Meta del año</a:t>
            </a:r>
          </a:p>
          <a:p>
            <a:pPr algn="ctr" rtl="0">
              <a:defRPr lang="en-US" sz="1050" b="1">
                <a:solidFill>
                  <a:sysClr val="windowText" lastClr="000000">
                    <a:lumMod val="65000"/>
                    <a:lumOff val="35000"/>
                  </a:sysClr>
                </a:solidFill>
              </a:defRPr>
            </a:pPr>
            <a:r>
              <a:rPr lang="en-US" sz="1050" b="1" i="0" u="none" strike="noStrike" kern="1200" spc="0" baseline="0">
                <a:solidFill>
                  <a:sysClr val="windowText" lastClr="000000">
                    <a:lumMod val="65000"/>
                    <a:lumOff val="35000"/>
                  </a:sysClr>
                </a:solidFill>
                <a:latin typeface="+mn-lt"/>
                <a:ea typeface="+mn-ea"/>
                <a:cs typeface="+mn-cs"/>
              </a:rPr>
              <a:t>Periodo  julio-septiembre 2023.</a:t>
            </a:r>
          </a:p>
        </c:rich>
      </c:tx>
      <c:layout/>
      <c:overlay val="0"/>
      <c:spPr>
        <a:noFill/>
        <a:ln>
          <a:noFill/>
        </a:ln>
        <a:effectLst/>
      </c:spPr>
      <c:txPr>
        <a:bodyPr rot="0" spcFirstLastPara="1" vertOverflow="ellipsis" vert="horz" wrap="square" anchor="ctr" anchorCtr="1"/>
        <a:lstStyle/>
        <a:p>
          <a:pPr algn="ctr" rtl="0">
            <a:defRPr lang="en-US" sz="1050" b="1" i="0" u="none" strike="noStrike" kern="1200" spc="0" baseline="0">
              <a:solidFill>
                <a:sysClr val="windowText" lastClr="000000">
                  <a:lumMod val="65000"/>
                  <a:lumOff val="35000"/>
                </a:sysClr>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9"/>
          <c:dPt>
            <c:idx val="0"/>
            <c:bubble3D val="0"/>
            <c:explosion val="1"/>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Lbls>
            <c:dLbl>
              <c:idx val="0"/>
              <c:layout>
                <c:manualLayout>
                  <c:x val="8.2853455818022753E-2"/>
                  <c:y val="-9.6869714202391363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8828630796150485E-2"/>
                  <c:y val="-1.008785360163313E-2"/>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'4to trimestre'!$B$93:$C$93</c:f>
              <c:strCache>
                <c:ptCount val="2"/>
                <c:pt idx="0">
                  <c:v>Docentes Beneficiad</c:v>
                </c:pt>
                <c:pt idx="1">
                  <c:v>Metas </c:v>
                </c:pt>
              </c:strCache>
            </c:strRef>
          </c:cat>
          <c:val>
            <c:numRef>
              <c:f>'4to trimestre'!$B$94:$C$94</c:f>
              <c:numCache>
                <c:formatCode>General</c:formatCode>
                <c:ptCount val="2"/>
                <c:pt idx="0" formatCode="#,##0">
                  <c:v>1386</c:v>
                </c:pt>
                <c:pt idx="1">
                  <c:v>500</c:v>
                </c:pt>
              </c:numCache>
            </c:numRef>
          </c:val>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Docentes Becados que concluyeron la formación, por Tipo de Programa</a:t>
            </a:r>
          </a:p>
          <a:p>
            <a:pPr>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1172793878756081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72980968088929"/>
          <c:y val="0.32544447559769019"/>
          <c:w val="0.85585589675650231"/>
          <c:h val="0.30850390216458601"/>
        </c:manualLayout>
      </c:layout>
      <c:bar3DChart>
        <c:barDir val="col"/>
        <c:grouping val="clustered"/>
        <c:varyColors val="0"/>
        <c:ser>
          <c:idx val="0"/>
          <c:order val="0"/>
          <c:spPr>
            <a:solidFill>
              <a:srgbClr val="00B0F0"/>
            </a:solidFill>
            <a:ln w="25400">
              <a:solidFill>
                <a:schemeClr val="lt1"/>
              </a:solidFill>
            </a:ln>
            <a:effectLst/>
            <a:sp3d contourW="25400">
              <a:contourClr>
                <a:schemeClr val="lt1"/>
              </a:contourClr>
            </a:sp3d>
          </c:spPr>
          <c:invertIfNegative val="0"/>
          <c:dPt>
            <c:idx val="0"/>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1782-4B73-9536-F35DA18F0955}"/>
              </c:ext>
            </c:extLst>
          </c:dPt>
          <c:dPt>
            <c:idx val="1"/>
            <c:invertIfNegative val="0"/>
            <c:bubble3D val="0"/>
            <c:explosion val="45"/>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1782-4B73-9536-F35DA18F0955}"/>
              </c:ext>
            </c:extLst>
          </c:dPt>
          <c:dPt>
            <c:idx val="2"/>
            <c:invertIfNegative val="0"/>
            <c:bubble3D val="0"/>
            <c:spPr>
              <a:solidFill>
                <a:srgbClr val="FFC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1782-4B73-9536-F35DA18F0955}"/>
              </c:ext>
            </c:extLst>
          </c:dPt>
          <c:dLbls>
            <c:dLbl>
              <c:idx val="0"/>
              <c:layout>
                <c:manualLayout>
                  <c:x val="5.4039851304575068E-3"/>
                  <c:y val="1.49023602595507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82-4B73-9536-F35DA18F0955}"/>
                </c:ext>
                <c:ext xmlns:c15="http://schemas.microsoft.com/office/drawing/2012/chart" uri="{CE6537A1-D6FC-4f65-9D91-7224C49458BB}">
                  <c15:layout/>
                </c:ext>
              </c:extLst>
            </c:dLbl>
            <c:dLbl>
              <c:idx val="1"/>
              <c:layout>
                <c:manualLayout>
                  <c:x val="3.2432423229786914E-2"/>
                  <c:y val="-1.46789019102606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82-4B73-9536-F35DA18F0955}"/>
                </c:ext>
                <c:ext xmlns:c15="http://schemas.microsoft.com/office/drawing/2012/chart" uri="{CE6537A1-D6FC-4f65-9D91-7224C49458BB}">
                  <c15:layout/>
                </c:ext>
              </c:extLst>
            </c:dLbl>
            <c:dLbl>
              <c:idx val="2"/>
              <c:layout>
                <c:manualLayout>
                  <c:x val="4.4784835132344436E-2"/>
                  <c:y val="-1.02251458451003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82-4B73-9536-F35DA18F0955}"/>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'4to trimestre'!$B$135:$C$137</c15:sqref>
                  </c15:fullRef>
                  <c15:levelRef>
                    <c15:sqref>'4to trimestre'!$B$135:$B$137</c15:sqref>
                  </c15:levelRef>
                </c:ext>
              </c:extLst>
              <c:f>'4to trimestre'!$B$135:$B$137</c:f>
              <c:strCache>
                <c:ptCount val="3"/>
                <c:pt idx="0">
                  <c:v>Formación Inicial</c:v>
                </c:pt>
                <c:pt idx="1">
                  <c:v>Formación Continua</c:v>
                </c:pt>
                <c:pt idx="2">
                  <c:v>Posgrado</c:v>
                </c:pt>
              </c:strCache>
            </c:strRef>
          </c:cat>
          <c:val>
            <c:numRef>
              <c:f>'4to trimestre'!$D$135:$D$137</c:f>
              <c:numCache>
                <c:formatCode>General</c:formatCode>
                <c:ptCount val="3"/>
                <c:pt idx="0">
                  <c:v>57</c:v>
                </c:pt>
                <c:pt idx="1">
                  <c:v>10362</c:v>
                </c:pt>
                <c:pt idx="2">
                  <c:v>491</c:v>
                </c:pt>
              </c:numCache>
            </c:numRef>
          </c:val>
          <c:extLst xmlns:c16r2="http://schemas.microsoft.com/office/drawing/2015/06/chart">
            <c:ext xmlns:c16="http://schemas.microsoft.com/office/drawing/2014/chart" uri="{C3380CC4-5D6E-409C-BE32-E72D297353CC}">
              <c16:uniqueId val="{00000000-1782-4B73-9536-F35DA18F0955}"/>
            </c:ext>
          </c:extLst>
        </c:ser>
        <c:dLbls>
          <c:showLegendKey val="0"/>
          <c:showVal val="0"/>
          <c:showCatName val="0"/>
          <c:showSerName val="0"/>
          <c:showPercent val="0"/>
          <c:showBubbleSize val="0"/>
        </c:dLbls>
        <c:gapWidth val="100"/>
        <c:shape val="box"/>
        <c:axId val="-1985561856"/>
        <c:axId val="-1984602672"/>
        <c:axId val="0"/>
      </c:bar3DChart>
      <c:catAx>
        <c:axId val="-1985561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1984602672"/>
        <c:crosses val="autoZero"/>
        <c:auto val="1"/>
        <c:lblAlgn val="ctr"/>
        <c:lblOffset val="100"/>
        <c:noMultiLvlLbl val="0"/>
      </c:catAx>
      <c:valAx>
        <c:axId val="-1984602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9855618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n-US" sz="1050" b="1"/>
              <a:t>Distribución de las becas otorgada de las áreas de inicial y posgrado según su género en (%), período enero-marzo 2024</a:t>
            </a:r>
          </a:p>
        </c:rich>
      </c:tx>
      <c:layout/>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1"/>
          <c:tx>
            <c:strRef>
              <c:f>'4to trimestre'!$E$265</c:f>
              <c:strCache>
                <c:ptCount val="1"/>
                <c:pt idx="0">
                  <c:v>%</c:v>
                </c:pt>
              </c:strCache>
            </c:strRef>
          </c:tx>
          <c:spPr>
            <a:solidFill>
              <a:schemeClr val="accent2"/>
            </a:solidFill>
            <a:ln>
              <a:noFill/>
            </a:ln>
            <a:effectLst/>
            <a:sp3d/>
          </c:spPr>
          <c:invertIfNegative val="0"/>
          <c:dPt>
            <c:idx val="0"/>
            <c:invertIfNegative val="0"/>
            <c:bubble3D val="0"/>
            <c:spPr>
              <a:solidFill>
                <a:schemeClr val="accent6">
                  <a:lumMod val="60000"/>
                  <a:lumOff val="40000"/>
                </a:schemeClr>
              </a:solidFill>
              <a:ln>
                <a:noFill/>
              </a:ln>
              <a:effectLst/>
              <a:sp3d/>
            </c:spPr>
          </c:dPt>
          <c:dPt>
            <c:idx val="1"/>
            <c:invertIfNegative val="0"/>
            <c:bubble3D val="0"/>
            <c:spPr>
              <a:solidFill>
                <a:srgbClr val="00B0F0"/>
              </a:solidFill>
              <a:ln>
                <a:noFill/>
              </a:ln>
              <a:effectLst/>
              <a:sp3d/>
            </c:spPr>
          </c:dPt>
          <c:dPt>
            <c:idx val="2"/>
            <c:invertIfNegative val="0"/>
            <c:bubble3D val="0"/>
            <c:spPr>
              <a:solidFill>
                <a:schemeClr val="accent6">
                  <a:lumMod val="60000"/>
                  <a:lumOff val="40000"/>
                </a:schemeClr>
              </a:solidFill>
              <a:ln>
                <a:noFill/>
              </a:ln>
              <a:effectLst/>
              <a:sp3d/>
            </c:spPr>
          </c:dPt>
          <c:dPt>
            <c:idx val="3"/>
            <c:invertIfNegative val="0"/>
            <c:bubble3D val="0"/>
            <c:spPr>
              <a:solidFill>
                <a:srgbClr val="00B0F0"/>
              </a:solidFill>
              <a:ln>
                <a:noFill/>
              </a:ln>
              <a:effectLst/>
              <a:sp3d/>
            </c:spPr>
          </c:dPt>
          <c:dLbls>
            <c:dLbl>
              <c:idx val="2"/>
              <c:layout>
                <c:manualLayout>
                  <c:x val="0"/>
                  <c:y val="-5.092592592592594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'4to trimestre'!$B$266:$C$269</c:f>
              <c:multiLvlStrCache>
                <c:ptCount val="4"/>
                <c:lvl>
                  <c:pt idx="0">
                    <c:v>Femenino </c:v>
                  </c:pt>
                  <c:pt idx="1">
                    <c:v>Masculimo</c:v>
                  </c:pt>
                  <c:pt idx="2">
                    <c:v>Femenino </c:v>
                  </c:pt>
                  <c:pt idx="3">
                    <c:v>Masculimo</c:v>
                  </c:pt>
                </c:lvl>
                <c:lvl>
                  <c:pt idx="0">
                    <c:v>Formación Inicial</c:v>
                  </c:pt>
                  <c:pt idx="1">
                    <c:v>Formación Inicial</c:v>
                  </c:pt>
                  <c:pt idx="2">
                    <c:v>Posgrado</c:v>
                  </c:pt>
                  <c:pt idx="3">
                    <c:v>posgrado</c:v>
                  </c:pt>
                </c:lvl>
              </c:multiLvlStrCache>
            </c:multiLvlStrRef>
          </c:cat>
          <c:val>
            <c:numRef>
              <c:f>'4to trimestre'!$E$266:$E$269</c:f>
              <c:numCache>
                <c:formatCode>0%</c:formatCode>
                <c:ptCount val="4"/>
                <c:pt idx="0">
                  <c:v>5.9057730590577305E-2</c:v>
                </c:pt>
                <c:pt idx="1">
                  <c:v>2.1234240212342402E-2</c:v>
                </c:pt>
                <c:pt idx="2">
                  <c:v>0.66290643662906434</c:v>
                </c:pt>
                <c:pt idx="3">
                  <c:v>0.25680159256801594</c:v>
                </c:pt>
              </c:numCache>
            </c:numRef>
          </c:val>
        </c:ser>
        <c:dLbls>
          <c:showLegendKey val="0"/>
          <c:showVal val="1"/>
          <c:showCatName val="0"/>
          <c:showSerName val="0"/>
          <c:showPercent val="0"/>
          <c:showBubbleSize val="0"/>
        </c:dLbls>
        <c:gapWidth val="150"/>
        <c:shape val="box"/>
        <c:axId val="-1504662528"/>
        <c:axId val="-1504657088"/>
        <c:axId val="0"/>
        <c:extLst>
          <c:ext xmlns:c15="http://schemas.microsoft.com/office/drawing/2012/chart" uri="{02D57815-91ED-43cb-92C2-25804820EDAC}">
            <c15:filteredBarSeries>
              <c15:ser>
                <c:idx val="0"/>
                <c:order val="0"/>
                <c:tx>
                  <c:strRef>
                    <c:extLst>
                      <c:ext uri="{02D57815-91ED-43cb-92C2-25804820EDAC}">
                        <c15:formulaRef>
                          <c15:sqref>'4to trimestre'!$D$265</c15:sqref>
                        </c15:formulaRef>
                      </c:ext>
                    </c:extLst>
                    <c:strCache>
                      <c:ptCount val="1"/>
                      <c:pt idx="0">
                        <c:v>Cantidad </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'4to trimestre'!$B$266:$C$269</c15:sqref>
                        </c15:formulaRef>
                      </c:ext>
                    </c:extLst>
                    <c:multiLvlStrCache>
                      <c:ptCount val="4"/>
                      <c:lvl>
                        <c:pt idx="0">
                          <c:v>Femenino </c:v>
                        </c:pt>
                        <c:pt idx="1">
                          <c:v>Masculimo</c:v>
                        </c:pt>
                        <c:pt idx="2">
                          <c:v>Femenino </c:v>
                        </c:pt>
                        <c:pt idx="3">
                          <c:v>Masculimo</c:v>
                        </c:pt>
                      </c:lvl>
                      <c:lvl>
                        <c:pt idx="0">
                          <c:v>Formación Inicial</c:v>
                        </c:pt>
                        <c:pt idx="1">
                          <c:v>Formación Inicial</c:v>
                        </c:pt>
                        <c:pt idx="2">
                          <c:v>Posgrado</c:v>
                        </c:pt>
                        <c:pt idx="3">
                          <c:v>posgrado</c:v>
                        </c:pt>
                      </c:lvl>
                    </c:multiLvlStrCache>
                  </c:multiLvlStrRef>
                </c:cat>
                <c:val>
                  <c:numRef>
                    <c:extLst>
                      <c:ext uri="{02D57815-91ED-43cb-92C2-25804820EDAC}">
                        <c15:formulaRef>
                          <c15:sqref>'4to trimestre'!$D$266:$D$269</c15:sqref>
                        </c15:formulaRef>
                      </c:ext>
                    </c:extLst>
                    <c:numCache>
                      <c:formatCode>General</c:formatCode>
                      <c:ptCount val="4"/>
                      <c:pt idx="0">
                        <c:v>89</c:v>
                      </c:pt>
                      <c:pt idx="1">
                        <c:v>32</c:v>
                      </c:pt>
                      <c:pt idx="2">
                        <c:v>999</c:v>
                      </c:pt>
                      <c:pt idx="3">
                        <c:v>387</c:v>
                      </c:pt>
                    </c:numCache>
                  </c:numRef>
                </c:val>
              </c15:ser>
            </c15:filteredBarSeries>
          </c:ext>
        </c:extLst>
      </c:bar3DChart>
      <c:catAx>
        <c:axId val="-15046625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504657088"/>
        <c:crosses val="autoZero"/>
        <c:auto val="1"/>
        <c:lblAlgn val="ctr"/>
        <c:lblOffset val="100"/>
        <c:noMultiLvlLbl val="0"/>
      </c:catAx>
      <c:valAx>
        <c:axId val="-1504657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504662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050" b="1" i="0" u="none" strike="noStrike" kern="1200" spc="0" baseline="0">
                <a:solidFill>
                  <a:sysClr val="windowText" lastClr="000000">
                    <a:lumMod val="65000"/>
                    <a:lumOff val="35000"/>
                  </a:sysClr>
                </a:solidFill>
                <a:latin typeface="+mn-lt"/>
                <a:ea typeface="+mn-ea"/>
                <a:cs typeface="+mn-cs"/>
              </a:defRPr>
            </a:pPr>
            <a:r>
              <a:rPr lang="en-US" sz="1050" b="1" i="0" u="none" strike="noStrike" kern="1200" spc="0" baseline="0">
                <a:solidFill>
                  <a:sysClr val="windowText" lastClr="000000">
                    <a:lumMod val="65000"/>
                    <a:lumOff val="35000"/>
                  </a:sysClr>
                </a:solidFill>
                <a:latin typeface="+mn-lt"/>
                <a:ea typeface="+mn-ea"/>
                <a:cs typeface="+mn-cs"/>
              </a:rPr>
              <a:t>Distribución de las becas otorgada de las áreas de inicial y posgrado según su género, período enero-marzo 2024</a:t>
            </a:r>
          </a:p>
        </c:rich>
      </c:tx>
      <c:layout/>
      <c:overlay val="0"/>
      <c:spPr>
        <a:noFill/>
        <a:ln>
          <a:noFill/>
        </a:ln>
        <a:effectLst/>
      </c:spPr>
      <c:txPr>
        <a:bodyPr rot="0" spcFirstLastPara="1" vertOverflow="ellipsis" vert="horz" wrap="square" anchor="ctr" anchorCtr="1"/>
        <a:lstStyle/>
        <a:p>
          <a:pPr algn="ctr" rtl="0">
            <a:defRPr lang="en-US" sz="1050" b="1" i="0" u="none" strike="noStrike" kern="1200" spc="0" baseline="0">
              <a:solidFill>
                <a:sysClr val="windowText" lastClr="000000">
                  <a:lumMod val="65000"/>
                  <a:lumOff val="35000"/>
                </a:sysClr>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'4to trimestre'!$D$265</c:f>
              <c:strCache>
                <c:ptCount val="1"/>
                <c:pt idx="0">
                  <c:v>Cantidad </c:v>
                </c:pt>
              </c:strCache>
            </c:strRef>
          </c:tx>
          <c:spPr>
            <a:solidFill>
              <a:schemeClr val="accent1"/>
            </a:solidFill>
            <a:ln>
              <a:noFill/>
            </a:ln>
            <a:effectLst/>
            <a:sp3d/>
          </c:spPr>
          <c:invertIfNegative val="0"/>
          <c:dPt>
            <c:idx val="0"/>
            <c:invertIfNegative val="0"/>
            <c:bubble3D val="0"/>
            <c:spPr>
              <a:solidFill>
                <a:schemeClr val="accent6">
                  <a:lumMod val="60000"/>
                  <a:lumOff val="40000"/>
                </a:schemeClr>
              </a:solidFill>
              <a:ln>
                <a:noFill/>
              </a:ln>
              <a:effectLst/>
              <a:sp3d/>
            </c:spPr>
          </c:dPt>
          <c:dPt>
            <c:idx val="1"/>
            <c:invertIfNegative val="0"/>
            <c:bubble3D val="0"/>
            <c:spPr>
              <a:solidFill>
                <a:schemeClr val="accent2">
                  <a:lumMod val="75000"/>
                </a:schemeClr>
              </a:solidFill>
              <a:ln>
                <a:noFill/>
              </a:ln>
              <a:effectLst/>
              <a:sp3d/>
            </c:spPr>
          </c:dPt>
          <c:dPt>
            <c:idx val="3"/>
            <c:invertIfNegative val="0"/>
            <c:bubble3D val="0"/>
            <c:spPr>
              <a:solidFill>
                <a:srgbClr val="FFFF00"/>
              </a:solidFill>
              <a:ln>
                <a:noFill/>
              </a:ln>
              <a:effectLst/>
              <a:sp3d/>
            </c:spPr>
          </c:dPt>
          <c:dLbls>
            <c:dLbl>
              <c:idx val="0"/>
              <c:layout>
                <c:manualLayout>
                  <c:x val="-5.0925337632079971E-17"/>
                  <c:y val="-0.111111111111111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3333333333332309E-3"/>
                  <c:y val="-6.48148148148148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4999999999999997E-2"/>
                  <c:y val="-9.259259259259281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1666666666666664E-2"/>
                  <c:y val="-0.10185185185185185"/>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'4to trimestre'!$B$266:$C$269</c:f>
              <c:multiLvlStrCache>
                <c:ptCount val="4"/>
                <c:lvl>
                  <c:pt idx="0">
                    <c:v>Femenino </c:v>
                  </c:pt>
                  <c:pt idx="1">
                    <c:v>Masculimo</c:v>
                  </c:pt>
                  <c:pt idx="2">
                    <c:v>Femenino </c:v>
                  </c:pt>
                  <c:pt idx="3">
                    <c:v>Masculimo</c:v>
                  </c:pt>
                </c:lvl>
                <c:lvl>
                  <c:pt idx="0">
                    <c:v>Formación Inicial</c:v>
                  </c:pt>
                  <c:pt idx="1">
                    <c:v>Formación Inicial</c:v>
                  </c:pt>
                  <c:pt idx="2">
                    <c:v>Posgrado</c:v>
                  </c:pt>
                  <c:pt idx="3">
                    <c:v>posgrado</c:v>
                  </c:pt>
                </c:lvl>
              </c:multiLvlStrCache>
            </c:multiLvlStrRef>
          </c:cat>
          <c:val>
            <c:numRef>
              <c:f>'4to trimestre'!$D$266:$D$269</c:f>
              <c:numCache>
                <c:formatCode>General</c:formatCode>
                <c:ptCount val="4"/>
                <c:pt idx="0">
                  <c:v>89</c:v>
                </c:pt>
                <c:pt idx="1">
                  <c:v>32</c:v>
                </c:pt>
                <c:pt idx="2">
                  <c:v>999</c:v>
                </c:pt>
                <c:pt idx="3">
                  <c:v>387</c:v>
                </c:pt>
              </c:numCache>
            </c:numRef>
          </c:val>
        </c:ser>
        <c:dLbls>
          <c:showLegendKey val="0"/>
          <c:showVal val="1"/>
          <c:showCatName val="0"/>
          <c:showSerName val="0"/>
          <c:showPercent val="0"/>
          <c:showBubbleSize val="0"/>
        </c:dLbls>
        <c:gapWidth val="150"/>
        <c:shape val="box"/>
        <c:axId val="-2038138992"/>
        <c:axId val="-2038143888"/>
        <c:axId val="0"/>
        <c:extLst>
          <c:ext xmlns:c15="http://schemas.microsoft.com/office/drawing/2012/chart" uri="{02D57815-91ED-43cb-92C2-25804820EDAC}">
            <c15:filteredBarSeries>
              <c15:ser>
                <c:idx val="1"/>
                <c:order val="1"/>
                <c:tx>
                  <c:strRef>
                    <c:extLst>
                      <c:ext uri="{02D57815-91ED-43cb-92C2-25804820EDAC}">
                        <c15:formulaRef>
                          <c15:sqref>'4to trimestre'!$E$265</c15:sqref>
                        </c15:formulaRef>
                      </c:ext>
                    </c:extLst>
                    <c:strCache>
                      <c:ptCount val="1"/>
                      <c:pt idx="0">
                        <c:v>%</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'4to trimestre'!$B$266:$C$269</c15:sqref>
                        </c15:formulaRef>
                      </c:ext>
                    </c:extLst>
                    <c:multiLvlStrCache>
                      <c:ptCount val="4"/>
                      <c:lvl>
                        <c:pt idx="0">
                          <c:v>Femenino </c:v>
                        </c:pt>
                        <c:pt idx="1">
                          <c:v>Masculimo</c:v>
                        </c:pt>
                        <c:pt idx="2">
                          <c:v>Femenino </c:v>
                        </c:pt>
                        <c:pt idx="3">
                          <c:v>Masculimo</c:v>
                        </c:pt>
                      </c:lvl>
                      <c:lvl>
                        <c:pt idx="0">
                          <c:v>Formación Inicial</c:v>
                        </c:pt>
                        <c:pt idx="1">
                          <c:v>Formación Inicial</c:v>
                        </c:pt>
                        <c:pt idx="2">
                          <c:v>Posgrado</c:v>
                        </c:pt>
                        <c:pt idx="3">
                          <c:v>posgrado</c:v>
                        </c:pt>
                      </c:lvl>
                    </c:multiLvlStrCache>
                  </c:multiLvlStrRef>
                </c:cat>
                <c:val>
                  <c:numRef>
                    <c:extLst>
                      <c:ext uri="{02D57815-91ED-43cb-92C2-25804820EDAC}">
                        <c15:formulaRef>
                          <c15:sqref>'4to trimestre'!$E$266:$E$269</c15:sqref>
                        </c15:formulaRef>
                      </c:ext>
                    </c:extLst>
                    <c:numCache>
                      <c:formatCode>0%</c:formatCode>
                      <c:ptCount val="4"/>
                      <c:pt idx="0">
                        <c:v>5.9057730590577305E-2</c:v>
                      </c:pt>
                      <c:pt idx="1">
                        <c:v>2.1234240212342402E-2</c:v>
                      </c:pt>
                      <c:pt idx="2">
                        <c:v>0.66290643662906434</c:v>
                      </c:pt>
                      <c:pt idx="3">
                        <c:v>0.25680159256801594</c:v>
                      </c:pt>
                    </c:numCache>
                  </c:numRef>
                </c:val>
              </c15:ser>
            </c15:filteredBarSeries>
          </c:ext>
        </c:extLst>
      </c:bar3DChart>
      <c:catAx>
        <c:axId val="-2038138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2038143888"/>
        <c:crosses val="autoZero"/>
        <c:auto val="1"/>
        <c:lblAlgn val="ctr"/>
        <c:lblOffset val="100"/>
        <c:noMultiLvlLbl val="0"/>
      </c:catAx>
      <c:valAx>
        <c:axId val="-2038143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2038138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Total Docentes Becados por trimestre y tipo de Programa</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para los trimestres el año 2024</a:t>
            </a:r>
          </a:p>
        </c:rich>
      </c:tx>
      <c:layout>
        <c:manualLayout>
          <c:xMode val="edge"/>
          <c:yMode val="edge"/>
          <c:x val="0.2160580605905452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9.4005327985687184E-2"/>
          <c:y val="0.14491891739339033"/>
          <c:w val="0.89850403531019296"/>
          <c:h val="0.41672158722095221"/>
        </c:manualLayout>
      </c:layout>
      <c:barChart>
        <c:barDir val="col"/>
        <c:grouping val="clustered"/>
        <c:varyColors val="0"/>
        <c:ser>
          <c:idx val="0"/>
          <c:order val="0"/>
          <c:tx>
            <c:strRef>
              <c:f>'Anexo 3'!$C$31</c:f>
              <c:strCache>
                <c:ptCount val="1"/>
                <c:pt idx="0">
                  <c:v>Formación Inicial - Licenciaturas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2024</c:v>
                  </c:pt>
                </c:lvl>
              </c:multiLvlStrCache>
            </c:multiLvlStrRef>
          </c:cat>
          <c:val>
            <c:numRef>
              <c:extLst>
                <c:ext xmlns:c15="http://schemas.microsoft.com/office/drawing/2012/chart" uri="{02D57815-91ED-43cb-92C2-25804820EDAC}">
                  <c15:fullRef>
                    <c15:sqref>'Anexo 3'!$D$31:$G$31</c15:sqref>
                  </c15:fullRef>
                </c:ext>
              </c:extLst>
              <c:f>'Anexo 3'!$D$31:$F$31</c:f>
              <c:numCache>
                <c:formatCode>_-* #,##0_-;\-* #,##0_-;_-* "-"??_-;_-@_-</c:formatCode>
                <c:ptCount val="3"/>
                <c:pt idx="0">
                  <c:v>121</c:v>
                </c:pt>
              </c:numCache>
            </c:numRef>
          </c:val>
          <c:extLst xmlns:c16r2="http://schemas.microsoft.com/office/drawing/2015/06/chart">
            <c:ext xmlns:c16="http://schemas.microsoft.com/office/drawing/2014/chart" uri="{C3380CC4-5D6E-409C-BE32-E72D297353CC}">
              <c16:uniqueId val="{00000000-5EFC-4DBB-8D7A-BB0F4CD353F1}"/>
            </c:ext>
          </c:extLst>
        </c:ser>
        <c:ser>
          <c:idx val="1"/>
          <c:order val="1"/>
          <c:tx>
            <c:strRef>
              <c:f>'Anexo 3'!$C$32</c:f>
              <c:strCache>
                <c:ptCount val="1"/>
                <c:pt idx="0">
                  <c:v>Formación Cont.- Diplomados</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2024</c:v>
                  </c:pt>
                </c:lvl>
              </c:multiLvlStrCache>
            </c:multiLvlStrRef>
          </c:cat>
          <c:val>
            <c:numRef>
              <c:extLst>
                <c:ext xmlns:c15="http://schemas.microsoft.com/office/drawing/2012/chart" uri="{02D57815-91ED-43cb-92C2-25804820EDAC}">
                  <c15:fullRef>
                    <c15:sqref>'Anexo 3'!$D$32:$G$32</c15:sqref>
                  </c15:fullRef>
                </c:ext>
              </c:extLst>
              <c:f>'Anexo 3'!$D$32:$F$32</c:f>
              <c:numCache>
                <c:formatCode>_-* #,##0_-;\-* #,##0_-;_-* "-"??_-;_-@_-</c:formatCode>
                <c:ptCount val="3"/>
                <c:pt idx="0">
                  <c:v>16634</c:v>
                </c:pt>
              </c:numCache>
            </c:numRef>
          </c:val>
          <c:extLst xmlns:c16r2="http://schemas.microsoft.com/office/drawing/2015/06/chart">
            <c:ext xmlns:c16="http://schemas.microsoft.com/office/drawing/2014/chart" uri="{C3380CC4-5D6E-409C-BE32-E72D297353CC}">
              <c16:uniqueId val="{00000001-5EFC-4DBB-8D7A-BB0F4CD353F1}"/>
            </c:ext>
          </c:extLst>
        </c:ser>
        <c:ser>
          <c:idx val="2"/>
          <c:order val="2"/>
          <c:tx>
            <c:strRef>
              <c:f>'Anexo 3'!$C$33</c:f>
              <c:strCache>
                <c:ptCount val="1"/>
                <c:pt idx="0">
                  <c:v>Formación Cont.- Talleres, congresos, cursos y seminarios</c:v>
                </c:pt>
              </c:strCache>
            </c:strRef>
          </c:tx>
          <c:spPr>
            <a:solidFill>
              <a:srgbClr val="00206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2024</c:v>
                  </c:pt>
                </c:lvl>
              </c:multiLvlStrCache>
            </c:multiLvlStrRef>
          </c:cat>
          <c:val>
            <c:numRef>
              <c:extLst>
                <c:ext xmlns:c15="http://schemas.microsoft.com/office/drawing/2012/chart" uri="{02D57815-91ED-43cb-92C2-25804820EDAC}">
                  <c15:fullRef>
                    <c15:sqref>'Anexo 3'!$D$33:$G$33</c15:sqref>
                  </c15:fullRef>
                </c:ext>
              </c:extLst>
              <c:f>'Anexo 3'!$D$33:$F$33</c:f>
              <c:numCache>
                <c:formatCode>_-* #,##0_-;\-* #,##0_-;_-* "-"??_-;_-@_-</c:formatCode>
                <c:ptCount val="3"/>
                <c:pt idx="0">
                  <c:v>250</c:v>
                </c:pt>
              </c:numCache>
            </c:numRef>
          </c:val>
          <c:extLst xmlns:c16r2="http://schemas.microsoft.com/office/drawing/2015/06/chart">
            <c:ext xmlns:c16="http://schemas.microsoft.com/office/drawing/2014/chart" uri="{C3380CC4-5D6E-409C-BE32-E72D297353CC}">
              <c16:uniqueId val="{00000002-5EFC-4DBB-8D7A-BB0F4CD353F1}"/>
            </c:ext>
          </c:extLst>
        </c:ser>
        <c:ser>
          <c:idx val="3"/>
          <c:order val="3"/>
          <c:tx>
            <c:strRef>
              <c:f>'Anexo 3'!$C$34</c:f>
              <c:strCache>
                <c:ptCount val="1"/>
                <c:pt idx="0">
                  <c:v>Política Nacional para la Alfabetización Inicial en la Etapa Oportuna.</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2024</c:v>
                  </c:pt>
                </c:lvl>
              </c:multiLvlStrCache>
            </c:multiLvlStrRef>
          </c:cat>
          <c:val>
            <c:numRef>
              <c:extLst>
                <c:ext xmlns:c15="http://schemas.microsoft.com/office/drawing/2012/chart" uri="{02D57815-91ED-43cb-92C2-25804820EDAC}">
                  <c15:fullRef>
                    <c15:sqref>'Anexo 3'!$D$34:$G$34</c15:sqref>
                  </c15:fullRef>
                </c:ext>
              </c:extLst>
              <c:f>'Anexo 3'!$D$34:$F$34</c:f>
              <c:numCache>
                <c:formatCode>_-* #,##0_-;\-* #,##0_-;_-* "-"??_-;_-@_-</c:formatCode>
                <c:ptCount val="3"/>
                <c:pt idx="0">
                  <c:v>2450</c:v>
                </c:pt>
              </c:numCache>
            </c:numRef>
          </c:val>
          <c:extLst xmlns:c16r2="http://schemas.microsoft.com/office/drawing/2015/06/chart">
            <c:ext xmlns:c16="http://schemas.microsoft.com/office/drawing/2014/chart" uri="{C3380CC4-5D6E-409C-BE32-E72D297353CC}">
              <c16:uniqueId val="{00000006-5EFC-4DBB-8D7A-BB0F4CD353F1}"/>
            </c:ext>
          </c:extLst>
        </c:ser>
        <c:ser>
          <c:idx val="4"/>
          <c:order val="4"/>
          <c:tx>
            <c:strRef>
              <c:f>'Anexo 3'!$C$35</c:f>
              <c:strCache>
                <c:ptCount val="1"/>
                <c:pt idx="0">
                  <c:v>Posgrado - Especialidades</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2024</c:v>
                  </c:pt>
                </c:lvl>
              </c:multiLvlStrCache>
            </c:multiLvlStrRef>
          </c:cat>
          <c:val>
            <c:numRef>
              <c:extLst>
                <c:ext xmlns:c15="http://schemas.microsoft.com/office/drawing/2012/chart" uri="{02D57815-91ED-43cb-92C2-25804820EDAC}">
                  <c15:fullRef>
                    <c15:sqref>'Anexo 3'!$D$35:$G$35</c15:sqref>
                  </c15:fullRef>
                </c:ext>
              </c:extLst>
              <c:f>'Anexo 3'!$D$35:$F$35</c:f>
              <c:numCache>
                <c:formatCode>_-* #,##0_-;\-* #,##0_-;_-* "-"??_-;_-@_-</c:formatCode>
                <c:ptCount val="3"/>
                <c:pt idx="0">
                  <c:v>81</c:v>
                </c:pt>
              </c:numCache>
            </c:numRef>
          </c:val>
          <c:extLst xmlns:c16r2="http://schemas.microsoft.com/office/drawing/2015/06/chart">
            <c:ext xmlns:c16="http://schemas.microsoft.com/office/drawing/2014/chart" uri="{C3380CC4-5D6E-409C-BE32-E72D297353CC}">
              <c16:uniqueId val="{00000007-5EFC-4DBB-8D7A-BB0F4CD353F1}"/>
            </c:ext>
          </c:extLst>
        </c:ser>
        <c:ser>
          <c:idx val="5"/>
          <c:order val="5"/>
          <c:tx>
            <c:strRef>
              <c:f>'Anexo 3'!$C$36</c:f>
              <c:strCache>
                <c:ptCount val="1"/>
                <c:pt idx="0">
                  <c:v>Posgrado - Maestrías</c:v>
                </c:pt>
              </c:strCache>
            </c:strRef>
          </c:tx>
          <c:spPr>
            <a:solidFill>
              <a:srgbClr val="7030A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2024</c:v>
                  </c:pt>
                </c:lvl>
              </c:multiLvlStrCache>
            </c:multiLvlStrRef>
          </c:cat>
          <c:val>
            <c:numRef>
              <c:extLst>
                <c:ext xmlns:c15="http://schemas.microsoft.com/office/drawing/2012/chart" uri="{02D57815-91ED-43cb-92C2-25804820EDAC}">
                  <c15:fullRef>
                    <c15:sqref>'Anexo 3'!$D$36:$G$36</c15:sqref>
                  </c15:fullRef>
                </c:ext>
              </c:extLst>
              <c:f>'Anexo 3'!$D$36:$F$36</c:f>
              <c:numCache>
                <c:formatCode>_-* #,##0_-;\-* #,##0_-;_-* "-"??_-;_-@_-</c:formatCode>
                <c:ptCount val="3"/>
                <c:pt idx="0">
                  <c:v>1036</c:v>
                </c:pt>
              </c:numCache>
            </c:numRef>
          </c:val>
          <c:extLst xmlns:c16r2="http://schemas.microsoft.com/office/drawing/2015/06/chart">
            <c:ext xmlns:c16="http://schemas.microsoft.com/office/drawing/2014/chart" uri="{C3380CC4-5D6E-409C-BE32-E72D297353CC}">
              <c16:uniqueId val="{00000008-5EFC-4DBB-8D7A-BB0F4CD353F1}"/>
            </c:ext>
          </c:extLst>
        </c:ser>
        <c:ser>
          <c:idx val="6"/>
          <c:order val="6"/>
          <c:tx>
            <c:strRef>
              <c:f>'Anexo 3'!$C$37</c:f>
              <c:strCache>
                <c:ptCount val="1"/>
                <c:pt idx="0">
                  <c:v>Posgrado - Doctorados</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2024</c:v>
                  </c:pt>
                </c:lvl>
              </c:multiLvlStrCache>
            </c:multiLvlStrRef>
          </c:cat>
          <c:val>
            <c:numRef>
              <c:extLst>
                <c:ext xmlns:c15="http://schemas.microsoft.com/office/drawing/2012/chart" uri="{02D57815-91ED-43cb-92C2-25804820EDAC}">
                  <c15:fullRef>
                    <c15:sqref>'Anexo 3'!$D$37:$G$37</c15:sqref>
                  </c15:fullRef>
                </c:ext>
              </c:extLst>
              <c:f>'Anexo 3'!$D$37:$F$37</c:f>
              <c:numCache>
                <c:formatCode>_-* #,##0_-;\-* #,##0_-;_-* "-"??_-;_-@_-</c:formatCode>
                <c:ptCount val="3"/>
                <c:pt idx="0">
                  <c:v>269</c:v>
                </c:pt>
              </c:numCache>
            </c:numRef>
          </c:val>
          <c:extLst xmlns:c16r2="http://schemas.microsoft.com/office/drawing/2015/06/chart">
            <c:ext xmlns:c16="http://schemas.microsoft.com/office/drawing/2014/chart" uri="{C3380CC4-5D6E-409C-BE32-E72D297353CC}">
              <c16:uniqueId val="{00000009-5EFC-4DBB-8D7A-BB0F4CD353F1}"/>
            </c:ext>
          </c:extLst>
        </c:ser>
        <c:dLbls>
          <c:showLegendKey val="0"/>
          <c:showVal val="0"/>
          <c:showCatName val="0"/>
          <c:showSerName val="0"/>
          <c:showPercent val="0"/>
          <c:showBubbleSize val="0"/>
        </c:dLbls>
        <c:gapWidth val="219"/>
        <c:overlap val="-27"/>
        <c:axId val="-1696749728"/>
        <c:axId val="-1696754624"/>
        <c:extLst xmlns:c16r2="http://schemas.microsoft.com/office/drawing/2015/06/chart">
          <c:ext xmlns:c15="http://schemas.microsoft.com/office/drawing/2012/chart" uri="{02D57815-91ED-43cb-92C2-25804820EDAC}">
            <c15:filteredBarSeries>
              <c15:ser>
                <c:idx val="7"/>
                <c:order val="7"/>
                <c:tx>
                  <c:strRef>
                    <c:extLst xmlns:c16r2="http://schemas.microsoft.com/office/drawing/2015/06/chart">
                      <c:ext uri="{02D57815-91ED-43cb-92C2-25804820EDAC}">
                        <c15:formulaRef>
                          <c15:sqref>'Anexo 3'!$C$38</c15:sqref>
                        </c15:formulaRef>
                      </c:ext>
                    </c:extLst>
                    <c:strCache>
                      <c:ptCount val="1"/>
                      <c:pt idx="0">
                        <c:v>Total general de Becas Otorgadas</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'Anexo 3'!$D$29:$G$30</c15:sqref>
                        </c15:fullRef>
                        <c15:formulaRef>
                          <c15:sqref>'Anexo 3'!$D$29:$G$30</c15:sqref>
                        </c15:formulaRef>
                      </c:ext>
                    </c:extLst>
                    <c:multiLvlStrCache>
                      <c:ptCount val="3"/>
                      <c:lvl>
                        <c:pt idx="0">
                          <c:v>Ene./Marz.</c:v>
                        </c:pt>
                        <c:pt idx="1">
                          <c:v>Abr./Jun.</c:v>
                        </c:pt>
                        <c:pt idx="2">
                          <c:v>Jul./Sept.</c:v>
                        </c:pt>
                      </c:lvl>
                      <c:lvl>
                        <c:pt idx="0">
                          <c:v>Becas otorgadas 2024</c:v>
                        </c:pt>
                      </c:lvl>
                    </c:multiLvlStrCache>
                  </c:multiLvlStrRef>
                </c:cat>
                <c:val>
                  <c:numRef>
                    <c:extLst>
                      <c:ext uri="{02D57815-91ED-43cb-92C2-25804820EDAC}">
                        <c15:fullRef>
                          <c15:sqref>'Anexo 3'!$D$38:$G$38</c15:sqref>
                        </c15:fullRef>
                        <c15:formulaRef>
                          <c15:sqref>'Anexo 3'!$D$38:$F$38</c15:sqref>
                        </c15:formulaRef>
                      </c:ext>
                    </c:extLst>
                    <c:numCache>
                      <c:formatCode>#,##0</c:formatCode>
                      <c:ptCount val="3"/>
                      <c:pt idx="0">
                        <c:v>20841</c:v>
                      </c:pt>
                      <c:pt idx="1">
                        <c:v>0</c:v>
                      </c:pt>
                      <c:pt idx="2">
                        <c:v>0</c:v>
                      </c:pt>
                    </c:numCache>
                  </c:numRef>
                </c:val>
                <c:extLst xmlns:c16r2="http://schemas.microsoft.com/office/drawing/2015/06/chart">
                  <c:ext xmlns:c16="http://schemas.microsoft.com/office/drawing/2014/chart" uri="{C3380CC4-5D6E-409C-BE32-E72D297353CC}">
                    <c16:uniqueId val="{00000001-A9AA-4046-8B3D-ADED8FFD30C2}"/>
                  </c:ext>
                </c:extLst>
              </c15:ser>
            </c15:filteredBarSeries>
          </c:ext>
        </c:extLst>
      </c:barChart>
      <c:catAx>
        <c:axId val="-169674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54624"/>
        <c:crosses val="autoZero"/>
        <c:auto val="1"/>
        <c:lblAlgn val="ctr"/>
        <c:lblOffset val="100"/>
        <c:noMultiLvlLbl val="0"/>
      </c:catAx>
      <c:valAx>
        <c:axId val="-169675462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49728"/>
        <c:crosses val="autoZero"/>
        <c:crossBetween val="between"/>
      </c:valAx>
      <c:spPr>
        <a:noFill/>
        <a:ln>
          <a:noFill/>
        </a:ln>
        <a:effectLst/>
      </c:spPr>
    </c:plotArea>
    <c:legend>
      <c:legendPos val="b"/>
      <c:layout>
        <c:manualLayout>
          <c:xMode val="edge"/>
          <c:yMode val="edge"/>
          <c:x val="5.0269140086302766E-3"/>
          <c:y val="0.69563649705077191"/>
          <c:w val="0.8960677933550989"/>
          <c:h val="0.26184914546350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 </a:t>
            </a:r>
            <a:r>
              <a:rPr lang="en-US" sz="1000" b="1">
                <a:solidFill>
                  <a:sysClr val="windowText" lastClr="000000"/>
                </a:solidFill>
              </a:rPr>
              <a:t>Total Docentes Becados </a:t>
            </a:r>
            <a:r>
              <a:rPr lang="es-MX" sz="1000" b="1">
                <a:solidFill>
                  <a:sysClr val="windowText" lastClr="000000"/>
                </a:solidFill>
              </a:rPr>
              <a:t>durante el periodo enero-narzo</a:t>
            </a:r>
            <a:r>
              <a:rPr lang="es-MX" sz="1000" b="1" baseline="0">
                <a:solidFill>
                  <a:sysClr val="windowText" lastClr="000000"/>
                </a:solidFill>
              </a:rPr>
              <a:t> 202</a:t>
            </a:r>
            <a:r>
              <a:rPr lang="es-DO" sz="1000" b="1" baseline="0">
                <a:solidFill>
                  <a:sysClr val="windowText" lastClr="000000"/>
                </a:solidFill>
              </a:rPr>
              <a:t>4</a:t>
            </a:r>
            <a:endParaRPr lang="es-DO" sz="1000" b="1">
              <a:solidFill>
                <a:sysClr val="windowText" lastClr="000000"/>
              </a:solidFill>
            </a:endParaRPr>
          </a:p>
          <a:p>
            <a:pPr>
              <a:defRPr/>
            </a:pPr>
            <a:endParaRPr lang="en-US"/>
          </a:p>
        </c:rich>
      </c:tx>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DO"/>
        </a:p>
      </c:txPr>
    </c:title>
    <c:autoTitleDeleted val="0"/>
    <c:plotArea>
      <c:layout/>
      <c:barChart>
        <c:barDir val="col"/>
        <c:grouping val="clustered"/>
        <c:varyColors val="0"/>
        <c:ser>
          <c:idx val="0"/>
          <c:order val="0"/>
          <c:tx>
            <c:strRef>
              <c:f>'Anexo 3'!$C$49</c:f>
              <c:strCache>
                <c:ptCount val="1"/>
                <c:pt idx="0">
                  <c:v> Becas Otorgadas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0"/>
              <c:layout>
                <c:manualLayout>
                  <c:x val="-2.7777777777777779E-3"/>
                  <c:y val="7.088983668708077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80-4671-AA3D-C2AA2B0ADF5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'Anexo 3'!$D$48:$G$48</c:f>
              <c:strCache>
                <c:ptCount val="4"/>
                <c:pt idx="0">
                  <c:v>Ene./Marz.</c:v>
                </c:pt>
                <c:pt idx="1">
                  <c:v>Abr./Jun.</c:v>
                </c:pt>
                <c:pt idx="2">
                  <c:v>Jul./Sept.</c:v>
                </c:pt>
                <c:pt idx="3">
                  <c:v>Oct./Dic.</c:v>
                </c:pt>
              </c:strCache>
            </c:strRef>
          </c:cat>
          <c:val>
            <c:numRef>
              <c:f>'Anexo 3'!$D$49:$G$49</c:f>
              <c:numCache>
                <c:formatCode>#,##0</c:formatCode>
                <c:ptCount val="4"/>
                <c:pt idx="0">
                  <c:v>20841</c:v>
                </c:pt>
                <c:pt idx="1">
                  <c:v>0</c:v>
                </c:pt>
                <c:pt idx="2">
                  <c:v>0</c:v>
                </c:pt>
                <c:pt idx="3">
                  <c:v>0</c:v>
                </c:pt>
              </c:numCache>
            </c:numRef>
          </c:val>
          <c:extLst xmlns:c16r2="http://schemas.microsoft.com/office/drawing/2015/06/chart">
            <c:ext xmlns:c16="http://schemas.microsoft.com/office/drawing/2014/chart" uri="{C3380CC4-5D6E-409C-BE32-E72D297353CC}">
              <c16:uniqueId val="{00000000-8C80-4671-AA3D-C2AA2B0ADF57}"/>
            </c:ext>
          </c:extLst>
        </c:ser>
        <c:dLbls>
          <c:dLblPos val="inEnd"/>
          <c:showLegendKey val="0"/>
          <c:showVal val="1"/>
          <c:showCatName val="0"/>
          <c:showSerName val="0"/>
          <c:showPercent val="0"/>
          <c:showBubbleSize val="0"/>
        </c:dLbls>
        <c:gapWidth val="41"/>
        <c:axId val="-1696752448"/>
        <c:axId val="-1696749184"/>
      </c:barChart>
      <c:catAx>
        <c:axId val="-1696752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s-DO"/>
          </a:p>
        </c:txPr>
        <c:crossAx val="-1696749184"/>
        <c:crosses val="autoZero"/>
        <c:auto val="1"/>
        <c:lblAlgn val="ctr"/>
        <c:lblOffset val="100"/>
        <c:noMultiLvlLbl val="0"/>
      </c:catAx>
      <c:valAx>
        <c:axId val="-1696749184"/>
        <c:scaling>
          <c:orientation val="minMax"/>
        </c:scaling>
        <c:delete val="1"/>
        <c:axPos val="l"/>
        <c:numFmt formatCode="#,##0" sourceLinked="1"/>
        <c:majorTickMark val="none"/>
        <c:minorTickMark val="none"/>
        <c:tickLblPos val="nextTo"/>
        <c:crossAx val="-16967524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Total Docentes Becados por trimestre y tipo de programa</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trimestre julio-septiembre 2023</a:t>
            </a:r>
          </a:p>
        </c:rich>
      </c:tx>
      <c:layout>
        <c:manualLayout>
          <c:xMode val="edge"/>
          <c:yMode val="edge"/>
          <c:x val="0.21094642124979776"/>
          <c:y val="6.4646472873169216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9.4005327985687184E-2"/>
          <c:y val="0.14491891739339033"/>
          <c:w val="0.89850403531019296"/>
          <c:h val="0.41672158722095221"/>
        </c:manualLayout>
      </c:layout>
      <c:barChart>
        <c:barDir val="col"/>
        <c:grouping val="clustered"/>
        <c:varyColors val="0"/>
        <c:ser>
          <c:idx val="0"/>
          <c:order val="0"/>
          <c:tx>
            <c:strRef>
              <c:f>'Anexo 3'!$C$31</c:f>
              <c:strCache>
                <c:ptCount val="1"/>
                <c:pt idx="0">
                  <c:v>Formación Inicial - Licenciaturas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3'!$D$31:$G$31</c15:sqref>
                  </c15:fullRef>
                </c:ext>
              </c:extLst>
              <c:f>'Anexo 3'!$F$31</c:f>
              <c:numCache>
                <c:formatCode>_-* #,##0_-;\-* #,##0_-;_-* "-"??_-;_-@_-</c:formatCode>
                <c:ptCount val="1"/>
              </c:numCache>
            </c:numRef>
          </c:val>
          <c:extLst xmlns:c16r2="http://schemas.microsoft.com/office/drawing/2015/06/chart">
            <c:ext xmlns:c16="http://schemas.microsoft.com/office/drawing/2014/chart" uri="{C3380CC4-5D6E-409C-BE32-E72D297353CC}">
              <c16:uniqueId val="{00000000-3183-4D59-A5C8-299ED96E256F}"/>
            </c:ext>
          </c:extLst>
        </c:ser>
        <c:ser>
          <c:idx val="1"/>
          <c:order val="1"/>
          <c:tx>
            <c:strRef>
              <c:f>'Anexo 3'!$C$32</c:f>
              <c:strCache>
                <c:ptCount val="1"/>
                <c:pt idx="0">
                  <c:v>Formación Cont.- Diplomados</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3'!$D$32:$G$32</c15:sqref>
                  </c15:fullRef>
                </c:ext>
              </c:extLst>
              <c:f>'Anexo 3'!$F$32</c:f>
              <c:numCache>
                <c:formatCode>_-* #,##0_-;\-* #,##0_-;_-* "-"??_-;_-@_-</c:formatCode>
                <c:ptCount val="1"/>
              </c:numCache>
            </c:numRef>
          </c:val>
          <c:extLst xmlns:c16r2="http://schemas.microsoft.com/office/drawing/2015/06/chart">
            <c:ext xmlns:c16="http://schemas.microsoft.com/office/drawing/2014/chart" uri="{C3380CC4-5D6E-409C-BE32-E72D297353CC}">
              <c16:uniqueId val="{00000001-3183-4D59-A5C8-299ED96E256F}"/>
            </c:ext>
          </c:extLst>
        </c:ser>
        <c:ser>
          <c:idx val="2"/>
          <c:order val="2"/>
          <c:tx>
            <c:strRef>
              <c:f>'Anexo 3'!$C$33</c:f>
              <c:strCache>
                <c:ptCount val="1"/>
                <c:pt idx="0">
                  <c:v>Formación Cont.- Talleres, congresos, cursos y seminarios</c:v>
                </c:pt>
              </c:strCache>
            </c:strRef>
          </c:tx>
          <c:spPr>
            <a:solidFill>
              <a:srgbClr val="00206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3'!$D$33:$G$33</c15:sqref>
                  </c15:fullRef>
                </c:ext>
              </c:extLst>
              <c:f>'Anexo 3'!$F$33</c:f>
              <c:numCache>
                <c:formatCode>_-* #,##0_-;\-* #,##0_-;_-* "-"??_-;_-@_-</c:formatCode>
                <c:ptCount val="1"/>
              </c:numCache>
            </c:numRef>
          </c:val>
          <c:extLst xmlns:c16r2="http://schemas.microsoft.com/office/drawing/2015/06/chart">
            <c:ext xmlns:c16="http://schemas.microsoft.com/office/drawing/2014/chart" uri="{C3380CC4-5D6E-409C-BE32-E72D297353CC}">
              <c16:uniqueId val="{00000002-3183-4D59-A5C8-299ED96E256F}"/>
            </c:ext>
          </c:extLst>
        </c:ser>
        <c:ser>
          <c:idx val="3"/>
          <c:order val="3"/>
          <c:tx>
            <c:strRef>
              <c:f>'Anexo 3'!$C$34</c:f>
              <c:strCache>
                <c:ptCount val="1"/>
                <c:pt idx="0">
                  <c:v>Política Nacional para la Alfabetización Inicial en la Etapa Oportuna.</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3'!$D$34:$G$34</c15:sqref>
                  </c15:fullRef>
                </c:ext>
              </c:extLst>
              <c:f>'Anexo 3'!$F$34</c:f>
              <c:numCache>
                <c:formatCode>_-* #,##0_-;\-* #,##0_-;_-* "-"??_-;_-@_-</c:formatCode>
                <c:ptCount val="1"/>
              </c:numCache>
            </c:numRef>
          </c:val>
          <c:extLst xmlns:c16r2="http://schemas.microsoft.com/office/drawing/2015/06/chart">
            <c:ext xmlns:c16="http://schemas.microsoft.com/office/drawing/2014/chart" uri="{C3380CC4-5D6E-409C-BE32-E72D297353CC}">
              <c16:uniqueId val="{00000003-3183-4D59-A5C8-299ED96E256F}"/>
            </c:ext>
          </c:extLst>
        </c:ser>
        <c:ser>
          <c:idx val="4"/>
          <c:order val="4"/>
          <c:tx>
            <c:strRef>
              <c:f>'Anexo 3'!$C$35</c:f>
              <c:strCache>
                <c:ptCount val="1"/>
                <c:pt idx="0">
                  <c:v>Posgrado - Especialidades</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3'!$D$35:$G$35</c15:sqref>
                  </c15:fullRef>
                </c:ext>
              </c:extLst>
              <c:f>'Anexo 3'!$F$35</c:f>
              <c:numCache>
                <c:formatCode>_-* #,##0_-;\-* #,##0_-;_-* "-"??_-;_-@_-</c:formatCode>
                <c:ptCount val="1"/>
              </c:numCache>
            </c:numRef>
          </c:val>
          <c:extLst xmlns:c16r2="http://schemas.microsoft.com/office/drawing/2015/06/chart">
            <c:ext xmlns:c16="http://schemas.microsoft.com/office/drawing/2014/chart" uri="{C3380CC4-5D6E-409C-BE32-E72D297353CC}">
              <c16:uniqueId val="{00000004-3183-4D59-A5C8-299ED96E256F}"/>
            </c:ext>
          </c:extLst>
        </c:ser>
        <c:ser>
          <c:idx val="5"/>
          <c:order val="5"/>
          <c:tx>
            <c:strRef>
              <c:f>'Anexo 3'!$C$36</c:f>
              <c:strCache>
                <c:ptCount val="1"/>
                <c:pt idx="0">
                  <c:v>Posgrado - Maestrías</c:v>
                </c:pt>
              </c:strCache>
            </c:strRef>
          </c:tx>
          <c:spPr>
            <a:solidFill>
              <a:srgbClr val="7030A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3'!$D$36:$G$36</c15:sqref>
                  </c15:fullRef>
                </c:ext>
              </c:extLst>
              <c:f>'Anexo 3'!$F$36</c:f>
              <c:numCache>
                <c:formatCode>_-* #,##0_-;\-* #,##0_-;_-* "-"??_-;_-@_-</c:formatCode>
                <c:ptCount val="1"/>
              </c:numCache>
            </c:numRef>
          </c:val>
          <c:extLst xmlns:c16r2="http://schemas.microsoft.com/office/drawing/2015/06/chart">
            <c:ext xmlns:c16="http://schemas.microsoft.com/office/drawing/2014/chart" uri="{C3380CC4-5D6E-409C-BE32-E72D297353CC}">
              <c16:uniqueId val="{00000005-3183-4D59-A5C8-299ED96E256F}"/>
            </c:ext>
          </c:extLst>
        </c:ser>
        <c:ser>
          <c:idx val="6"/>
          <c:order val="6"/>
          <c:tx>
            <c:strRef>
              <c:f>'Anexo 3'!$C$37</c:f>
              <c:strCache>
                <c:ptCount val="1"/>
                <c:pt idx="0">
                  <c:v>Posgrado - Doctorados</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3'!$D$37:$G$37</c15:sqref>
                  </c15:fullRef>
                </c:ext>
              </c:extLst>
              <c:f>'Anexo 3'!$F$37</c:f>
              <c:numCache>
                <c:formatCode>_-* #,##0_-;\-* #,##0_-;_-* "-"??_-;_-@_-</c:formatCode>
                <c:ptCount val="1"/>
              </c:numCache>
            </c:numRef>
          </c:val>
          <c:extLst xmlns:c16r2="http://schemas.microsoft.com/office/drawing/2015/06/chart">
            <c:ext xmlns:c16="http://schemas.microsoft.com/office/drawing/2014/chart" uri="{C3380CC4-5D6E-409C-BE32-E72D297353CC}">
              <c16:uniqueId val="{00000006-3183-4D59-A5C8-299ED96E256F}"/>
            </c:ext>
          </c:extLst>
        </c:ser>
        <c:dLbls>
          <c:showLegendKey val="0"/>
          <c:showVal val="0"/>
          <c:showCatName val="0"/>
          <c:showSerName val="0"/>
          <c:showPercent val="0"/>
          <c:showBubbleSize val="0"/>
        </c:dLbls>
        <c:gapWidth val="219"/>
        <c:overlap val="-27"/>
        <c:axId val="-1696756800"/>
        <c:axId val="-1696752992"/>
        <c:extLst xmlns:c16r2="http://schemas.microsoft.com/office/drawing/2015/06/chart">
          <c:ext xmlns:c15="http://schemas.microsoft.com/office/drawing/2012/chart" uri="{02D57815-91ED-43cb-92C2-25804820EDAC}">
            <c15:filteredBarSeries>
              <c15:ser>
                <c:idx val="7"/>
                <c:order val="7"/>
                <c:tx>
                  <c:strRef>
                    <c:extLst xmlns:c16r2="http://schemas.microsoft.com/office/drawing/2015/06/chart">
                      <c:ext uri="{02D57815-91ED-43cb-92C2-25804820EDAC}">
                        <c15:formulaRef>
                          <c15:sqref>'Anexo 3'!$C$38</c15:sqref>
                        </c15:formulaRef>
                      </c:ext>
                    </c:extLst>
                    <c:strCache>
                      <c:ptCount val="1"/>
                      <c:pt idx="0">
                        <c:v>Total general de Becas Otorgadas</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'Anexo 3'!$D$29:$G$30</c15:sqref>
                        </c15:fullRef>
                        <c15:formulaRef>
                          <c15:sqref>'Anexo 3'!$F$29:$F$30</c15:sqref>
                        </c15:formulaRef>
                      </c:ext>
                    </c:extLst>
                    <c:multiLvlStrCache>
                      <c:ptCount val="1"/>
                      <c:lvl>
                        <c:pt idx="0">
                          <c:v>Jul./Sept.</c:v>
                        </c:pt>
                      </c:lvl>
                      <c:lvl/>
                    </c:multiLvlStrCache>
                  </c:multiLvlStrRef>
                </c:cat>
                <c:val>
                  <c:numRef>
                    <c:extLst>
                      <c:ext uri="{02D57815-91ED-43cb-92C2-25804820EDAC}">
                        <c15:fullRef>
                          <c15:sqref>'Anexo 3'!$D$38:$G$38</c15:sqref>
                        </c15:fullRef>
                        <c15:formulaRef>
                          <c15:sqref>'Anexo 3'!$F$38</c15:sqref>
                        </c15:formulaRef>
                      </c:ext>
                    </c:extLst>
                    <c:numCache>
                      <c:formatCode>#,##0</c:formatCode>
                      <c:ptCount val="1"/>
                      <c:pt idx="0">
                        <c:v>0</c:v>
                      </c:pt>
                    </c:numCache>
                  </c:numRef>
                </c:val>
                <c:extLst xmlns:c16r2="http://schemas.microsoft.com/office/drawing/2015/06/chart">
                  <c:ext xmlns:c16="http://schemas.microsoft.com/office/drawing/2014/chart" uri="{C3380CC4-5D6E-409C-BE32-E72D297353CC}">
                    <c16:uniqueId val="{00000007-3183-4D59-A5C8-299ED96E256F}"/>
                  </c:ext>
                </c:extLst>
              </c15:ser>
            </c15:filteredBarSeries>
          </c:ext>
        </c:extLst>
      </c:barChart>
      <c:catAx>
        <c:axId val="-169675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52992"/>
        <c:crosses val="autoZero"/>
        <c:auto val="1"/>
        <c:lblAlgn val="ctr"/>
        <c:lblOffset val="100"/>
        <c:noMultiLvlLbl val="0"/>
      </c:catAx>
      <c:valAx>
        <c:axId val="-16967529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6756800"/>
        <c:crosses val="autoZero"/>
        <c:crossBetween val="between"/>
      </c:valAx>
      <c:spPr>
        <a:noFill/>
        <a:ln>
          <a:noFill/>
        </a:ln>
        <a:effectLst/>
      </c:spPr>
    </c:plotArea>
    <c:legend>
      <c:legendPos val="b"/>
      <c:layout>
        <c:manualLayout>
          <c:xMode val="edge"/>
          <c:yMode val="edge"/>
          <c:x val="5.0269140086302766E-3"/>
          <c:y val="0.69563649705077191"/>
          <c:w val="0.8960677933550989"/>
          <c:h val="0.26184914546350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r>
              <a:rPr lang="en-US" sz="1000"/>
              <a:t>% Becas otorgadas por Áreas Académicas </a:t>
            </a:r>
            <a:r>
              <a:rPr lang="en-US" sz="1000" b="1" i="0" u="none" strike="noStrike" baseline="0">
                <a:effectLst/>
              </a:rPr>
              <a:t>vs Meta del trimestre establecida </a:t>
            </a:r>
          </a:p>
          <a:p>
            <a:pPr>
              <a:defRPr sz="1000"/>
            </a:pPr>
            <a:r>
              <a:rPr lang="en-US" sz="1000" b="1" i="0" u="none" strike="noStrike" baseline="0">
                <a:effectLst/>
              </a:rPr>
              <a:t>Periodo julio-septiembre 2023.</a:t>
            </a:r>
            <a:endParaRPr lang="en-US" sz="1000"/>
          </a:p>
        </c:rich>
      </c:tx>
      <c:layout>
        <c:manualLayout>
          <c:xMode val="edge"/>
          <c:yMode val="edge"/>
          <c:x val="0.13734199283483725"/>
          <c:y val="0"/>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endParaRPr lang="es-DO"/>
        </a:p>
      </c:txPr>
    </c:title>
    <c:autoTitleDeleted val="0"/>
    <c:plotArea>
      <c:layout>
        <c:manualLayout>
          <c:layoutTarget val="inner"/>
          <c:xMode val="edge"/>
          <c:yMode val="edge"/>
          <c:x val="2.5330754251252089E-2"/>
          <c:y val="0.2156446448696468"/>
          <c:w val="0.48644093117603121"/>
          <c:h val="0.64223581965939058"/>
        </c:manualLayout>
      </c:layout>
      <c:barChart>
        <c:barDir val="bar"/>
        <c:grouping val="clustered"/>
        <c:varyColors val="0"/>
        <c:ser>
          <c:idx val="0"/>
          <c:order val="0"/>
          <c:tx>
            <c:strRef>
              <c:f>'Anexo 4'!$D$28</c:f>
              <c:strCache>
                <c:ptCount val="1"/>
                <c:pt idx="0">
                  <c:v>% Logrado vs Meta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solidFill>
                <a:srgbClr val="FFC000"/>
              </a:soli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1FA1-49BC-ACC1-C2A0D659E60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1FA1-49BC-ACC1-C2A0D659E60F}"/>
              </c:ext>
            </c:extLst>
          </c:dPt>
          <c:dPt>
            <c:idx val="4"/>
            <c:invertIfNegative val="0"/>
            <c:bubble3D val="0"/>
            <c:spPr>
              <a:solidFill>
                <a:srgbClr val="92D050"/>
              </a:solidFill>
              <a:ln>
                <a:noFill/>
              </a:ln>
              <a:effectLst>
                <a:outerShdw blurRad="57150" dist="19050" dir="5400000" algn="ctr" rotWithShape="0">
                  <a:srgbClr val="000000">
                    <a:alpha val="63000"/>
                  </a:srgbClr>
                </a:outerShdw>
              </a:effectLst>
            </c:spPr>
          </c:dPt>
          <c:dLbls>
            <c:dLbl>
              <c:idx val="4"/>
              <c:layout>
                <c:manualLayout>
                  <c:x val="1.5952838528282231E-2"/>
                  <c:y val="-1.979052494012488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C6D-468A-9749-8238F05497F7}"/>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'Anexo 4'!$C$29:$C$33</c:f>
              <c:strCache>
                <c:ptCount val="5"/>
                <c:pt idx="1">
                  <c:v>Programa Formación Inicial</c:v>
                </c:pt>
                <c:pt idx="2">
                  <c:v>Posgrado</c:v>
                </c:pt>
                <c:pt idx="3">
                  <c:v>Política Nacional para la Alfabetización Inicial en la Etapa Oportuna.</c:v>
                </c:pt>
                <c:pt idx="4">
                  <c:v>Diplomados y Talleres, congresos, cursos y seminarios</c:v>
                </c:pt>
              </c:strCache>
            </c:strRef>
          </c:cat>
          <c:val>
            <c:numRef>
              <c:f>'Anexo 4'!$D$29:$D$33</c:f>
              <c:numCache>
                <c:formatCode>0%</c:formatCode>
                <c:ptCount val="5"/>
                <c:pt idx="1">
                  <c:v>1.21</c:v>
                </c:pt>
                <c:pt idx="2">
                  <c:v>2.7719999999999998</c:v>
                </c:pt>
                <c:pt idx="3">
                  <c:v>4.9000000000000004</c:v>
                </c:pt>
                <c:pt idx="4" formatCode="0.0%">
                  <c:v>1.7866666666666666</c:v>
                </c:pt>
              </c:numCache>
            </c:numRef>
          </c:val>
          <c:extLst xmlns:c16r2="http://schemas.microsoft.com/office/drawing/2015/06/chart">
            <c:ext xmlns:c16="http://schemas.microsoft.com/office/drawing/2014/chart" uri="{C3380CC4-5D6E-409C-BE32-E72D297353CC}">
              <c16:uniqueId val="{00000000-1F45-4BB0-A032-01071405A1DA}"/>
            </c:ext>
          </c:extLst>
        </c:ser>
        <c:dLbls>
          <c:showLegendKey val="0"/>
          <c:showVal val="0"/>
          <c:showCatName val="0"/>
          <c:showSerName val="0"/>
          <c:showPercent val="0"/>
          <c:showBubbleSize val="0"/>
        </c:dLbls>
        <c:gapWidth val="100"/>
        <c:axId val="-1696751360"/>
        <c:axId val="-1696746464"/>
      </c:barChart>
      <c:valAx>
        <c:axId val="-1696746464"/>
        <c:scaling>
          <c:orientation val="minMax"/>
        </c:scaling>
        <c:delete val="1"/>
        <c:axPos val="b"/>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crossAx val="-1696751360"/>
        <c:crosses val="autoZero"/>
        <c:crossBetween val="between"/>
      </c:valAx>
      <c:catAx>
        <c:axId val="-1696751360"/>
        <c:scaling>
          <c:orientation val="minMax"/>
        </c:scaling>
        <c:delete val="0"/>
        <c:axPos val="l"/>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crossAx val="-1696746464"/>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a:solidFill>
        <a:schemeClr val="accent1"/>
      </a:solidFill>
    </a:ln>
    <a:effectLst/>
  </c:spPr>
  <c:txPr>
    <a:bodyPr/>
    <a:lstStyle/>
    <a:p>
      <a:pPr>
        <a:defRPr>
          <a:solidFill>
            <a:sysClr val="windowText" lastClr="000000"/>
          </a:solidFill>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Inicial  </a:t>
            </a:r>
          </a:p>
          <a:p>
            <a:pPr>
              <a:defRPr sz="1000" b="1">
                <a:solidFill>
                  <a:sysClr val="windowText" lastClr="000000"/>
                </a:solidFill>
              </a:defRPr>
            </a:pPr>
            <a:r>
              <a:rPr lang="en-US" sz="1000" b="1" i="0" baseline="0">
                <a:solidFill>
                  <a:sysClr val="windowText" lastClr="000000"/>
                </a:solidFill>
                <a:effectLst/>
              </a:rPr>
              <a:t>Distribución de bachilleres becados en licenciaturas</a:t>
            </a:r>
            <a:r>
              <a:rPr lang="es-DO" sz="1000" b="1" i="0" baseline="0">
                <a:solidFill>
                  <a:sysClr val="windowText" lastClr="000000"/>
                </a:solidFill>
                <a:effectLst/>
              </a:rPr>
              <a:t> por</a:t>
            </a:r>
            <a:r>
              <a:rPr lang="en-US" sz="1000" b="1" i="0" baseline="0">
                <a:solidFill>
                  <a:sysClr val="windowText" lastClr="000000"/>
                </a:solidFill>
                <a:effectLst/>
              </a:rPr>
              <a:t> área formativa</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12428184938421159"/>
          <c:y val="1.9092874615934039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1894555488256277"/>
          <c:y val="0.29780858178011732"/>
          <c:w val="0.63715700922000129"/>
          <c:h val="0.49317474940190648"/>
        </c:manualLayout>
      </c:layout>
      <c:barChart>
        <c:barDir val="bar"/>
        <c:grouping val="clustered"/>
        <c:varyColors val="0"/>
        <c:ser>
          <c:idx val="0"/>
          <c:order val="0"/>
          <c:tx>
            <c:strRef>
              <c:f>'4to trimestre'!$C$22</c:f>
              <c:strCache>
                <c:ptCount val="1"/>
                <c:pt idx="0">
                  <c:v>Bachilleres Beneficiados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trimestre'!$B$23:$B$24</c:f>
              <c:strCache>
                <c:ptCount val="2"/>
                <c:pt idx="0">
                  <c:v>Inglés</c:v>
                </c:pt>
                <c:pt idx="1">
                  <c:v>Matemática</c:v>
                </c:pt>
              </c:strCache>
            </c:strRef>
          </c:cat>
          <c:val>
            <c:numRef>
              <c:f>'4to trimestre'!$C$23:$C$24</c:f>
              <c:numCache>
                <c:formatCode>General</c:formatCode>
                <c:ptCount val="2"/>
                <c:pt idx="0">
                  <c:v>49</c:v>
                </c:pt>
                <c:pt idx="1">
                  <c:v>72</c:v>
                </c:pt>
              </c:numCache>
            </c:numRef>
          </c:val>
          <c:extLst xmlns:c16r2="http://schemas.microsoft.com/office/drawing/2015/06/chart">
            <c:ext xmlns:c16="http://schemas.microsoft.com/office/drawing/2014/chart" uri="{C3380CC4-5D6E-409C-BE32-E72D297353CC}">
              <c16:uniqueId val="{00000000-78BE-42A7-8705-278F1A22E7FC}"/>
            </c:ext>
          </c:extLst>
        </c:ser>
        <c:ser>
          <c:idx val="1"/>
          <c:order val="1"/>
          <c:tx>
            <c:strRef>
              <c:f>'4to trimestre'!$D$22</c:f>
              <c:strCache>
                <c:ptCount val="1"/>
                <c:pt idx="0">
                  <c:v>% </c:v>
                </c:pt>
              </c:strCache>
            </c:strRef>
          </c:tx>
          <c:spPr>
            <a:solidFill>
              <a:schemeClr val="bg1"/>
            </a:solidFill>
            <a:ln>
              <a:noFill/>
            </a:ln>
            <a:effectLst/>
          </c:spPr>
          <c:invertIfNegative val="0"/>
          <c:cat>
            <c:strRef>
              <c:f>'4to trimestre'!$B$23:$B$24</c:f>
              <c:strCache>
                <c:ptCount val="2"/>
                <c:pt idx="0">
                  <c:v>Inglés</c:v>
                </c:pt>
                <c:pt idx="1">
                  <c:v>Matemática</c:v>
                </c:pt>
              </c:strCache>
            </c:strRef>
          </c:cat>
          <c:val>
            <c:numRef>
              <c:f>'4to trimestre'!$D$23:$D$24</c:f>
              <c:numCache>
                <c:formatCode>0.00%</c:formatCode>
                <c:ptCount val="2"/>
                <c:pt idx="0">
                  <c:v>0.4049586776859504</c:v>
                </c:pt>
                <c:pt idx="1">
                  <c:v>0.5950413223140496</c:v>
                </c:pt>
              </c:numCache>
            </c:numRef>
          </c:val>
          <c:extLst xmlns:c15="http://schemas.microsoft.com/office/drawing/2012/chart" xmlns:c16r2="http://schemas.microsoft.com/office/drawing/2015/06/chart">
            <c:ext xmlns:c16="http://schemas.microsoft.com/office/drawing/2014/chart" uri="{C3380CC4-5D6E-409C-BE32-E72D297353CC}">
              <c16:uniqueId val="{00000003-78BE-42A7-8705-278F1A22E7FC}"/>
            </c:ext>
          </c:extLst>
        </c:ser>
        <c:dLbls>
          <c:showLegendKey val="0"/>
          <c:showVal val="0"/>
          <c:showCatName val="0"/>
          <c:showSerName val="0"/>
          <c:showPercent val="0"/>
          <c:showBubbleSize val="0"/>
        </c:dLbls>
        <c:gapWidth val="182"/>
        <c:axId val="-1699999712"/>
        <c:axId val="-1699998080"/>
        <c:extLst xmlns:c16r2="http://schemas.microsoft.com/office/drawing/2015/06/chart"/>
      </c:barChart>
      <c:catAx>
        <c:axId val="-1699999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9998080"/>
        <c:crosses val="autoZero"/>
        <c:auto val="1"/>
        <c:lblAlgn val="ctr"/>
        <c:lblOffset val="100"/>
        <c:noMultiLvlLbl val="0"/>
      </c:catAx>
      <c:valAx>
        <c:axId val="-1699998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9999712"/>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Posgrado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403-432A-8247-805D1D21EBD9}"/>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403-432A-8247-805D1D21EBD9}"/>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A403-432A-8247-805D1D21EBD9}"/>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403-432A-8247-805D1D21EBD9}"/>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6-A403-432A-8247-805D1D21EBD9}"/>
              </c:ext>
            </c:extLst>
          </c:dPt>
          <c:dLbls>
            <c:dLbl>
              <c:idx val="0"/>
              <c:layout>
                <c:manualLayout>
                  <c:x val="-2.506677231383813E-2"/>
                  <c:y val="-1.972244116730794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A403-432A-8247-805D1D21EBD9}"/>
                </c:ext>
                <c:ext xmlns:c15="http://schemas.microsoft.com/office/drawing/2012/chart" uri="{CE6537A1-D6FC-4f65-9D91-7224C49458BB}">
                  <c15:layout/>
                </c:ext>
              </c:extLst>
            </c:dLbl>
            <c:dLbl>
              <c:idx val="1"/>
              <c:layout>
                <c:manualLayout>
                  <c:x val="8.0734908136482944E-2"/>
                  <c:y val="-0.1493000644560100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A403-432A-8247-805D1D21EBD9}"/>
                </c:ext>
                <c:ext xmlns:c15="http://schemas.microsoft.com/office/drawing/2012/chart" uri="{CE6537A1-D6FC-4f65-9D91-7224C49458BB}">
                  <c15:layout/>
                </c:ext>
              </c:extLst>
            </c:dLbl>
            <c:dLbl>
              <c:idx val="2"/>
              <c:layout>
                <c:manualLayout>
                  <c:x val="6.7757308638307021E-2"/>
                  <c:y val="-6.80566718832271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A403-432A-8247-805D1D21EBD9}"/>
                </c:ext>
                <c:ext xmlns:c15="http://schemas.microsoft.com/office/drawing/2012/chart" uri="{CE6537A1-D6FC-4f65-9D91-7224C49458BB}">
                  <c15:layout/>
                </c:ext>
              </c:extLst>
            </c:dLbl>
            <c:dLbl>
              <c:idx val="3"/>
              <c:layout>
                <c:manualLayout>
                  <c:x val="2.8002938311956289E-2"/>
                  <c:y val="-9.6331771414926073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403-432A-8247-805D1D21EBD9}"/>
                </c:ext>
                <c:ext xmlns:c15="http://schemas.microsoft.com/office/drawing/2012/chart" uri="{CE6537A1-D6FC-4f65-9D91-7224C49458BB}">
                  <c15:layout/>
                </c:ext>
              </c:extLst>
            </c:dLbl>
            <c:dLbl>
              <c:idx val="4"/>
              <c:layout>
                <c:manualLayout>
                  <c:x val="0.11219795638752703"/>
                  <c:y val="-2.156051248246215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403-432A-8247-805D1D21EBD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'4to trimestre'!$B$199:$B$203</c:f>
              <c:strCache>
                <c:ptCount val="5"/>
                <c:pt idx="0">
                  <c:v>Metropolitana</c:v>
                </c:pt>
                <c:pt idx="1">
                  <c:v>Sur</c:v>
                </c:pt>
                <c:pt idx="2">
                  <c:v>Este</c:v>
                </c:pt>
                <c:pt idx="3">
                  <c:v>Norte</c:v>
                </c:pt>
                <c:pt idx="4">
                  <c:v>Nordeste</c:v>
                </c:pt>
              </c:strCache>
            </c:strRef>
          </c:cat>
          <c:val>
            <c:numRef>
              <c:f>'4to trimestre'!$C$199:$C$203</c:f>
              <c:numCache>
                <c:formatCode>#,##0</c:formatCode>
                <c:ptCount val="5"/>
                <c:pt idx="0">
                  <c:v>679</c:v>
                </c:pt>
                <c:pt idx="1">
                  <c:v>321</c:v>
                </c:pt>
                <c:pt idx="2">
                  <c:v>158</c:v>
                </c:pt>
                <c:pt idx="3">
                  <c:v>169</c:v>
                </c:pt>
                <c:pt idx="4">
                  <c:v>59</c:v>
                </c:pt>
              </c:numCache>
            </c:numRef>
          </c:val>
          <c:extLst xmlns:c16r2="http://schemas.microsoft.com/office/drawing/2015/06/chart">
            <c:ext xmlns:c16="http://schemas.microsoft.com/office/drawing/2014/chart" uri="{C3380CC4-5D6E-409C-BE32-E72D297353CC}">
              <c16:uniqueId val="{00000000-A403-432A-8247-805D1D21EBD9}"/>
            </c:ext>
          </c:extLst>
        </c:ser>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9CC4-462F-9C7B-8E565A9E9C42}"/>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9CC4-462F-9C7B-8E565A9E9C42}"/>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9CC4-462F-9C7B-8E565A9E9C42}"/>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9CC4-462F-9C7B-8E565A9E9C42}"/>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9CC4-462F-9C7B-8E565A9E9C42}"/>
              </c:ext>
            </c:extLst>
          </c:dPt>
          <c:cat>
            <c:strRef>
              <c:f>'4to trimestre'!$B$199:$B$203</c:f>
              <c:strCache>
                <c:ptCount val="5"/>
                <c:pt idx="0">
                  <c:v>Metropolitana</c:v>
                </c:pt>
                <c:pt idx="1">
                  <c:v>Sur</c:v>
                </c:pt>
                <c:pt idx="2">
                  <c:v>Este</c:v>
                </c:pt>
                <c:pt idx="3">
                  <c:v>Norte</c:v>
                </c:pt>
                <c:pt idx="4">
                  <c:v>Nordeste</c:v>
                </c:pt>
              </c:strCache>
            </c:strRef>
          </c:cat>
          <c:val>
            <c:numRef>
              <c:f>'4to trimestre'!$D$199:$D$203</c:f>
              <c:numCache>
                <c:formatCode>0%</c:formatCode>
                <c:ptCount val="5"/>
                <c:pt idx="0">
                  <c:v>0.48989898989898989</c:v>
                </c:pt>
                <c:pt idx="1">
                  <c:v>0.23160173160173161</c:v>
                </c:pt>
                <c:pt idx="2">
                  <c:v>0.113997113997114</c:v>
                </c:pt>
                <c:pt idx="3">
                  <c:v>0.12193362193362194</c:v>
                </c:pt>
                <c:pt idx="4">
                  <c:v>4.2568542568542568E-2</c:v>
                </c:pt>
              </c:numCache>
            </c:numRef>
          </c:val>
          <c:extLst xmlns:c16r2="http://schemas.microsoft.com/office/drawing/2015/06/chart">
            <c:ext xmlns:c16="http://schemas.microsoft.com/office/drawing/2014/chart" uri="{C3380CC4-5D6E-409C-BE32-E72D297353CC}">
              <c16:uniqueId val="{00000001-A403-432A-8247-805D1D21EBD9}"/>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r>
              <a:rPr lang="en-US" sz="1000" b="1" i="0" baseline="0">
                <a:solidFill>
                  <a:sysClr val="windowText" lastClr="000000"/>
                </a:solidFill>
                <a:effectLst/>
              </a:rPr>
              <a:t>  </a:t>
            </a:r>
            <a:endParaRPr lang="es-DO" sz="10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a:solidFill>
                  <a:sysClr val="windowText" lastClr="000000"/>
                </a:solidFill>
              </a:defRPr>
            </a:pPr>
            <a:r>
              <a:rPr lang="en-US" sz="1000" b="1" i="0" baseline="0">
                <a:solidFill>
                  <a:sysClr val="windowText" lastClr="000000"/>
                </a:solidFill>
                <a:effectLst/>
              </a:rPr>
              <a:t>% Becas otorgadas según Eje Geográfico</a:t>
            </a:r>
            <a:endParaRPr lang="es-DO" sz="10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12027279376963125"/>
          <c:y val="3.12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D020-4EA9-ACBC-76A1EB810E1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D020-4EA9-ACBC-76A1EB810E1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D020-4EA9-ACBC-76A1EB810E11}"/>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D020-4EA9-ACBC-76A1EB810E11}"/>
              </c:ext>
            </c:extLst>
          </c:dPt>
          <c:dPt>
            <c:idx val="4"/>
            <c:bubble3D val="0"/>
            <c:spPr>
              <a:solidFill>
                <a:srgbClr val="FF0000"/>
              </a:solidFill>
              <a:ln w="25400">
                <a:solidFill>
                  <a:srgbClr val="FF0000"/>
                </a:solidFill>
              </a:ln>
              <a:effectLst/>
              <a:sp3d contourW="25400">
                <a:contourClr>
                  <a:srgbClr val="FF0000"/>
                </a:contourClr>
              </a:sp3d>
            </c:spPr>
            <c:extLst xmlns:c16r2="http://schemas.microsoft.com/office/drawing/2015/06/chart">
              <c:ext xmlns:c16="http://schemas.microsoft.com/office/drawing/2014/chart" uri="{C3380CC4-5D6E-409C-BE32-E72D297353CC}">
                <c16:uniqueId val="{00000014-D020-4EA9-ACBC-76A1EB810E1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'4to trimestre'!$B$148:$B$152</c:f>
              <c:strCache>
                <c:ptCount val="5"/>
                <c:pt idx="0">
                  <c:v>Metropolitana</c:v>
                </c:pt>
                <c:pt idx="1">
                  <c:v>Sur</c:v>
                </c:pt>
                <c:pt idx="2">
                  <c:v>Este</c:v>
                </c:pt>
                <c:pt idx="3">
                  <c:v>Norte</c:v>
                </c:pt>
                <c:pt idx="4">
                  <c:v>Nordeste</c:v>
                </c:pt>
              </c:strCache>
            </c:strRef>
          </c:cat>
          <c:val>
            <c:numRef>
              <c:f>'4to trimestre'!$D$148:$D$152</c:f>
              <c:numCache>
                <c:formatCode>0.0%</c:formatCode>
                <c:ptCount val="5"/>
                <c:pt idx="0">
                  <c:v>0.30411208675207524</c:v>
                </c:pt>
                <c:pt idx="1">
                  <c:v>0.19471234585672473</c:v>
                </c:pt>
                <c:pt idx="2">
                  <c:v>0.19490427522671658</c:v>
                </c:pt>
                <c:pt idx="3">
                  <c:v>0.16971354541528719</c:v>
                </c:pt>
                <c:pt idx="4">
                  <c:v>0.1365577467491963</c:v>
                </c:pt>
              </c:numCache>
            </c:numRef>
          </c:val>
          <c:extLst xmlns:c16r2="http://schemas.microsoft.com/office/drawing/2015/06/chart">
            <c:ext xmlns:c16="http://schemas.microsoft.com/office/drawing/2014/chart" uri="{C3380CC4-5D6E-409C-BE32-E72D297353CC}">
              <c16:uniqueId val="{00000015-D020-4EA9-ACBC-76A1EB810E11}"/>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D020-4EA9-ACBC-76A1EB810E1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D020-4EA9-ACBC-76A1EB810E1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D020-4EA9-ACBC-76A1EB810E11}"/>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D020-4EA9-ACBC-76A1EB810E11}"/>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D020-4EA9-ACBC-76A1EB810E11}"/>
                    </c:ext>
                  </c:extLst>
                </c:dPt>
                <c:dLbls>
                  <c:dLbl>
                    <c:idx val="0"/>
                    <c:layout>
                      <c:manualLayout>
                        <c:x val="-5.4365847711659129E-2"/>
                        <c:y val="4.176714238845144E-3"/>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9A925A29-14A2-4689-885E-1945DA6EF355}" type="VALUE">
                            <a:rPr lang="en-US"/>
                            <a:pPr>
                              <a:defRPr b="1">
                                <a:solidFill>
                                  <a:srgbClr val="FF0000"/>
                                </a:solidFill>
                              </a:defRPr>
                            </a:pPr>
                            <a:t>[VALOR]</a:t>
                          </a:fld>
                          <a:r>
                            <a:rPr lang="en-US" baseline="0"/>
                            <a:t>, 22.3%</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D020-4EA9-ACBC-76A1EB810E11}"/>
                      </c:ext>
                      <c:ext uri="{CE6537A1-D6FC-4f65-9D91-7224C49458BB}">
                        <c15:layout>
                          <c:manualLayout>
                            <c:w val="0.11029158240465842"/>
                            <c:h val="0.16658874671916007"/>
                          </c:manualLayout>
                        </c15:layout>
                        <c15:dlblFieldTable/>
                        <c15:showDataLabelsRange val="0"/>
                      </c:ext>
                    </c:extLst>
                  </c:dLbl>
                  <c:dLbl>
                    <c:idx val="1"/>
                    <c:layout>
                      <c:manualLayout>
                        <c:x val="-8.8650803895428071E-4"/>
                        <c:y val="-9.3515625000000005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D20BE4B2-A0E8-4530-B6E0-FAC572B29C0B}" type="VALUE">
                            <a:rPr lang="en-US"/>
                            <a:pPr>
                              <a:defRPr b="1">
                                <a:solidFill>
                                  <a:srgbClr val="FF0000"/>
                                </a:solidFill>
                              </a:defRPr>
                            </a:pPr>
                            <a:t>[VALOR]</a:t>
                          </a:fld>
                          <a:r>
                            <a:rPr lang="en-US" baseline="0"/>
                            <a:t>, 17.9%</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D020-4EA9-ACBC-76A1EB810E11}"/>
                      </c:ext>
                      <c:ext uri="{CE6537A1-D6FC-4f65-9D91-7224C49458BB}">
                        <c15:layout>
                          <c:manualLayout>
                            <c:w val="0.11029158240465842"/>
                            <c:h val="0.15617208005249342"/>
                          </c:manualLayout>
                        </c15:layout>
                        <c15:dlblFieldTable/>
                        <c15:showDataLabelsRange val="0"/>
                      </c:ext>
                    </c:extLst>
                  </c:dLbl>
                  <c:dLbl>
                    <c:idx val="2"/>
                    <c:layout>
                      <c:manualLayout>
                        <c:x val="-4.3715846994535464E-2"/>
                        <c:y val="-5.14513615485564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D020-4EA9-ACBC-76A1EB810E11}"/>
                      </c:ext>
                      <c:ext uri="{CE6537A1-D6FC-4f65-9D91-7224C49458BB}">
                        <c15:layout>
                          <c:manualLayout>
                            <c:w val="0.10109289617486339"/>
                            <c:h val="0.17838541666666666"/>
                          </c:manualLayout>
                        </c15:layout>
                      </c:ext>
                    </c:extLst>
                  </c:dLbl>
                  <c:dLbl>
                    <c:idx val="3"/>
                    <c:layout>
                      <c:manualLayout>
                        <c:x val="-5.239877802159976E-3"/>
                        <c:y val="-0.12613353018372703"/>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B2DA0DBB-081C-4854-9DF7-80007DACA696}" type="VALUE">
                            <a:rPr lang="en-US"/>
                            <a:pPr>
                              <a:defRPr b="1">
                                <a:solidFill>
                                  <a:srgbClr val="FF0000"/>
                                </a:solidFill>
                              </a:defRPr>
                            </a:pPr>
                            <a:t>[VALOR]</a:t>
                          </a:fld>
                          <a:r>
                            <a:rPr lang="en-US" baseline="0"/>
                            <a:t>, 28.4%</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D020-4EA9-ACBC-76A1EB810E11}"/>
                      </c:ext>
                      <c:ext uri="{CE6537A1-D6FC-4f65-9D91-7224C49458BB}">
                        <c15:layout>
                          <c:manualLayout>
                            <c:w val="0.12122054415329231"/>
                            <c:h val="0.1978387467191601"/>
                          </c:manualLayout>
                        </c15:layout>
                        <c15:dlblFieldTable/>
                        <c15:showDataLabelsRange val="0"/>
                      </c:ext>
                    </c:extLst>
                  </c:dLbl>
                  <c:dLbl>
                    <c:idx val="4"/>
                    <c:layout>
                      <c:manualLayout>
                        <c:x val="2.5857894812328752E-2"/>
                        <c:y val="-3.2560490485564302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D020-4EA9-ACBC-76A1EB810E11}"/>
                      </c:ext>
                      <c:ext uri="{CE6537A1-D6FC-4f65-9D91-7224C49458BB}">
                        <c15:layout>
                          <c:manualLayout>
                            <c:w val="0.1066485951551138"/>
                            <c:h val="0.1770054133858267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'4to trimestre'!$B$148:$B$152</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'4to trimestre'!$C$148:$C$152</c15:sqref>
                        </c15:formulaRef>
                      </c:ext>
                    </c:extLst>
                    <c:numCache>
                      <c:formatCode>#,##0</c:formatCode>
                      <c:ptCount val="5"/>
                      <c:pt idx="0">
                        <c:v>6338</c:v>
                      </c:pt>
                      <c:pt idx="1">
                        <c:v>4058</c:v>
                      </c:pt>
                      <c:pt idx="2">
                        <c:v>4062</c:v>
                      </c:pt>
                      <c:pt idx="3">
                        <c:v>3537</c:v>
                      </c:pt>
                      <c:pt idx="4">
                        <c:v>2846</c:v>
                      </c:pt>
                    </c:numCache>
                  </c:numRef>
                </c:val>
                <c:extLst xmlns:c16r2="http://schemas.microsoft.com/office/drawing/2015/06/chart">
                  <c:ext xmlns:c16="http://schemas.microsoft.com/office/drawing/2014/chart" uri="{C3380CC4-5D6E-409C-BE32-E72D297353CC}">
                    <c16:uniqueId val="{0000000A-D020-4EA9-ACBC-76A1EB810E11}"/>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Formación Inicial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enero-marzo 2024</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9B3E-4160-B3A8-0C0A98FBDED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9B3E-4160-B3A8-0C0A98FBDED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9B3E-4160-B3A8-0C0A98FBDEDA}"/>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9B3E-4160-B3A8-0C0A98FBDEDA}"/>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9B3E-4160-B3A8-0C0A98FBDEDA}"/>
              </c:ext>
            </c:extLst>
          </c:dPt>
          <c:dLbls>
            <c:dLbl>
              <c:idx val="0"/>
              <c:layout>
                <c:manualLayout>
                  <c:x val="-8.2291736260240195E-2"/>
                  <c:y val="-5.609704192381357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9B3E-4160-B3A8-0C0A98FBDEDA}"/>
                </c:ext>
                <c:ext xmlns:c15="http://schemas.microsoft.com/office/drawing/2012/chart" uri="{CE6537A1-D6FC-4f65-9D91-7224C49458BB}">
                  <c15:layout/>
                </c:ext>
              </c:extLst>
            </c:dLbl>
            <c:dLbl>
              <c:idx val="4"/>
              <c:layout>
                <c:manualLayout>
                  <c:x val="8.3169808319414618E-2"/>
                  <c:y val="-1.772008228701142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9B3E-4160-B3A8-0C0A98FBDED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'4to trimestre'!$B$163:$B$167</c:f>
              <c:strCache>
                <c:ptCount val="5"/>
                <c:pt idx="0">
                  <c:v>Metropolitana</c:v>
                </c:pt>
                <c:pt idx="1">
                  <c:v>Sur</c:v>
                </c:pt>
                <c:pt idx="2">
                  <c:v>Este</c:v>
                </c:pt>
                <c:pt idx="3">
                  <c:v>Norte</c:v>
                </c:pt>
                <c:pt idx="4">
                  <c:v>Nordeste</c:v>
                </c:pt>
              </c:strCache>
            </c:strRef>
          </c:cat>
          <c:val>
            <c:numRef>
              <c:f>'4to trimestre'!$D$163:$D$167</c:f>
              <c:numCache>
                <c:formatCode>0.0%</c:formatCode>
                <c:ptCount val="5"/>
                <c:pt idx="0">
                  <c:v>0.31404958677685951</c:v>
                </c:pt>
                <c:pt idx="1">
                  <c:v>0.19008264462809918</c:v>
                </c:pt>
                <c:pt idx="2">
                  <c:v>0.32231404958677684</c:v>
                </c:pt>
                <c:pt idx="3">
                  <c:v>3.3057851239669422E-2</c:v>
                </c:pt>
                <c:pt idx="4">
                  <c:v>0.14049586776859505</c:v>
                </c:pt>
              </c:numCache>
            </c:numRef>
          </c:val>
          <c:extLst xmlns:c16r2="http://schemas.microsoft.com/office/drawing/2015/06/chart">
            <c:ext xmlns:c16="http://schemas.microsoft.com/office/drawing/2014/chart" uri="{C3380CC4-5D6E-409C-BE32-E72D297353CC}">
              <c16:uniqueId val="{00000015-9B3E-4160-B3A8-0C0A98FBDEDA}"/>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9B3E-4160-B3A8-0C0A98FBDED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9B3E-4160-B3A8-0C0A98FBDED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9B3E-4160-B3A8-0C0A98FBDEDA}"/>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9B3E-4160-B3A8-0C0A98FBDEDA}"/>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9B3E-4160-B3A8-0C0A98FBDEDA}"/>
                    </c:ext>
                  </c:extLst>
                </c:dPt>
                <c:dLbls>
                  <c:dLbl>
                    <c:idx val="0"/>
                    <c:layout>
                      <c:manualLayout>
                        <c:x val="-3.9733715103793844E-2"/>
                        <c:y val="-4.0166702135206074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3A296A09-DD74-40FA-94FE-FE04B57C0D0E}" type="VALUE">
                            <a:rPr lang="en-US"/>
                            <a:pPr>
                              <a:defRPr b="1">
                                <a:solidFill>
                                  <a:srgbClr val="FF0000"/>
                                </a:solidFill>
                              </a:defRPr>
                            </a:pPr>
                            <a:t>[VALOR]</a:t>
                          </a:fld>
                          <a:r>
                            <a:rPr lang="en-US" baseline="0"/>
                            <a:t>, 33.7%</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9B3E-4160-B3A8-0C0A98FBDEDA}"/>
                      </c:ext>
                      <c:ext uri="{CE6537A1-D6FC-4f65-9D91-7224C49458BB}">
                        <c15:layout>
                          <c:manualLayout>
                            <c:w val="0.13395975503062119"/>
                            <c:h val="0.19210233855903144"/>
                          </c:manualLayout>
                        </c15:layout>
                        <c15:dlblFieldTable/>
                        <c15:showDataLabelsRange val="0"/>
                      </c:ext>
                    </c:extLst>
                  </c:dLbl>
                  <c:dLbl>
                    <c:idx val="1"/>
                    <c:layout>
                      <c:manualLayout>
                        <c:x val="-2.6262626262626265E-2"/>
                        <c:y val="-0.24432527015204181"/>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2E2E3A3D-B028-4ABD-95F4-330F21844DB2}" type="VALUE">
                            <a:rPr lang="en-US"/>
                            <a:pPr>
                              <a:defRPr b="1">
                                <a:solidFill>
                                  <a:srgbClr val="FF0000"/>
                                </a:solidFill>
                              </a:defRPr>
                            </a:pPr>
                            <a:t>[VALOR]</a:t>
                          </a:fld>
                          <a:r>
                            <a:rPr lang="en-US" baseline="0"/>
                            <a:t>, 29.8%</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9B3E-4160-B3A8-0C0A98FBDEDA}"/>
                      </c:ext>
                      <c:ext uri="{CE6537A1-D6FC-4f65-9D91-7224C49458BB}">
                        <c15:layout>
                          <c:manualLayout>
                            <c:w val="0.13030303030303031"/>
                            <c:h val="0.21171171171171171"/>
                          </c:manualLayout>
                        </c15:layout>
                        <c15:dlblFieldTable/>
                        <c15:showDataLabelsRange val="0"/>
                      </c:ext>
                    </c:extLst>
                  </c:dLbl>
                  <c:dLbl>
                    <c:idx val="3"/>
                    <c:layout>
                      <c:manualLayout>
                        <c:x val="3.9857417115185048E-2"/>
                        <c:y val="-6.5375331039701112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9B3E-4160-B3A8-0C0A98FBDEDA}"/>
                      </c:ext>
                      <c:ext uri="{CE6537A1-D6FC-4f65-9D91-7224C49458BB}">
                        <c15:layout>
                          <c:manualLayout>
                            <c:w val="8.9515310586176733E-2"/>
                            <c:h val="0.16207230852900145"/>
                          </c:manualLayout>
                        </c15:layout>
                      </c:ext>
                    </c:extLst>
                  </c:dLbl>
                  <c:dLbl>
                    <c:idx val="4"/>
                    <c:layout>
                      <c:manualLayout>
                        <c:x val="4.8053766006521913E-2"/>
                        <c:y val="-1.1101652833936299E-3"/>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9B3E-4160-B3A8-0C0A98FBDEDA}"/>
                      </c:ext>
                      <c:ext uri="{CE6537A1-D6FC-4f65-9D91-7224C49458BB}">
                        <c15:layout>
                          <c:manualLayout>
                            <c:w val="0.11779813886900502"/>
                            <c:h val="0.18009032654701942"/>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'4to trimestre'!$B$163:$B$167</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'4to trimestre'!$C$163:$C$167</c15:sqref>
                        </c15:formulaRef>
                      </c:ext>
                    </c:extLst>
                    <c:numCache>
                      <c:formatCode>General</c:formatCode>
                      <c:ptCount val="5"/>
                      <c:pt idx="0">
                        <c:v>38</c:v>
                      </c:pt>
                      <c:pt idx="1">
                        <c:v>23</c:v>
                      </c:pt>
                      <c:pt idx="2">
                        <c:v>39</c:v>
                      </c:pt>
                      <c:pt idx="3">
                        <c:v>4</c:v>
                      </c:pt>
                      <c:pt idx="4">
                        <c:v>17</c:v>
                      </c:pt>
                    </c:numCache>
                  </c:numRef>
                </c:val>
                <c:extLst xmlns:c16r2="http://schemas.microsoft.com/office/drawing/2015/06/chart">
                  <c:ext xmlns:c16="http://schemas.microsoft.com/office/drawing/2014/chart" uri="{C3380CC4-5D6E-409C-BE32-E72D297353CC}">
                    <c16:uniqueId val="{0000000A-9B3E-4160-B3A8-0C0A98FBDEDA}"/>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enero-marzo 2024</a:t>
            </a:r>
            <a:endParaRPr lang="es-DO" sz="1000">
              <a:effectLst/>
            </a:endParaRPr>
          </a:p>
        </c:rich>
      </c:tx>
      <c:layout>
        <c:manualLayout>
          <c:xMode val="edge"/>
          <c:yMode val="edge"/>
          <c:x val="0.15567676767676769"/>
          <c:y val="2.993591930252123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34679057009765674"/>
          <c:w val="0.98005058458601768"/>
          <c:h val="0.47302499349743443"/>
        </c:manualLayout>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3B19-4472-8148-E3DE4535D24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3B19-4472-8148-E3DE4535D24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3B19-4472-8148-E3DE4535D247}"/>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3B19-4472-8148-E3DE4535D247}"/>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3B19-4472-8148-E3DE4535D2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'4to trimestre'!$B$183:$B$187</c:f>
              <c:strCache>
                <c:ptCount val="5"/>
                <c:pt idx="0">
                  <c:v>Metropolitana</c:v>
                </c:pt>
                <c:pt idx="1">
                  <c:v>Sur</c:v>
                </c:pt>
                <c:pt idx="2">
                  <c:v>Este</c:v>
                </c:pt>
                <c:pt idx="3">
                  <c:v>Norte</c:v>
                </c:pt>
                <c:pt idx="4">
                  <c:v>Nordeste</c:v>
                </c:pt>
              </c:strCache>
            </c:strRef>
          </c:cat>
          <c:val>
            <c:numRef>
              <c:f>'4to trimestre'!$D$183:$D$187</c:f>
              <c:numCache>
                <c:formatCode>0%</c:formatCode>
                <c:ptCount val="5"/>
                <c:pt idx="0">
                  <c:v>0.29073135409123824</c:v>
                </c:pt>
                <c:pt idx="1">
                  <c:v>0.19209682424743973</c:v>
                </c:pt>
                <c:pt idx="2">
                  <c:v>0.19990689976207718</c:v>
                </c:pt>
                <c:pt idx="3">
                  <c:v>0.1739940002068894</c:v>
                </c:pt>
                <c:pt idx="4">
                  <c:v>0.14327092169235545</c:v>
                </c:pt>
              </c:numCache>
            </c:numRef>
          </c:val>
          <c:extLst xmlns:c16r2="http://schemas.microsoft.com/office/drawing/2015/06/chart">
            <c:ext xmlns:c16="http://schemas.microsoft.com/office/drawing/2014/chart" uri="{C3380CC4-5D6E-409C-BE32-E72D297353CC}">
              <c16:uniqueId val="{00000015-3B19-4472-8148-E3DE4535D247}"/>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3B19-4472-8148-E3DE4535D24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3B19-4472-8148-E3DE4535D24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3B19-4472-8148-E3DE4535D247}"/>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3B19-4472-8148-E3DE4535D247}"/>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3B19-4472-8148-E3DE4535D247}"/>
                    </c:ext>
                  </c:extLst>
                </c:dPt>
                <c:dLbls>
                  <c:dLbl>
                    <c:idx val="0"/>
                    <c:layout>
                      <c:manualLayout>
                        <c:x val="-6.5104907341127741E-2"/>
                        <c:y val="-3.551677661913882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3B19-4472-8148-E3DE4535D247}"/>
                      </c:ext>
                      <c:ext uri="{CE6537A1-D6FC-4f65-9D91-7224C49458BB}"/>
                    </c:extLst>
                  </c:dLbl>
                  <c:dLbl>
                    <c:idx val="1"/>
                    <c:layout>
                      <c:manualLayout>
                        <c:x val="-8.1224528752087813E-2"/>
                        <c:y val="-0.12051311153673358"/>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3B19-4472-8148-E3DE4535D247}"/>
                      </c:ext>
                      <c:ext uri="{CE6537A1-D6FC-4f65-9D91-7224C49458BB}"/>
                    </c:extLst>
                  </c:dLbl>
                  <c:dLbl>
                    <c:idx val="3"/>
                    <c:layout>
                      <c:manualLayout>
                        <c:x val="0.11815159468702775"/>
                        <c:y val="-9.97157787708968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3B19-4472-8148-E3DE4535D247}"/>
                      </c:ext>
                      <c:ext uri="{CE6537A1-D6FC-4f65-9D91-7224C49458BB}"/>
                    </c:extLst>
                  </c:dLbl>
                  <c:dLbl>
                    <c:idx val="4"/>
                    <c:layout>
                      <c:manualLayout>
                        <c:x val="6.6114690209178359E-2"/>
                        <c:y val="-2.6305833392447565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3B19-4472-8148-E3DE4535D247}"/>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'4to trimestre'!$B$183:$B$187</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'4to trimestre'!$C$183:$C$187</c15:sqref>
                        </c15:formulaRef>
                      </c:ext>
                    </c:extLst>
                    <c:numCache>
                      <c:formatCode>_-* #,##0_-;\-* #,##0_-;_-* "-"??_-;_-@_-</c:formatCode>
                      <c:ptCount val="5"/>
                      <c:pt idx="0">
                        <c:v>5621</c:v>
                      </c:pt>
                      <c:pt idx="1">
                        <c:v>3714</c:v>
                      </c:pt>
                      <c:pt idx="2">
                        <c:v>3865</c:v>
                      </c:pt>
                      <c:pt idx="3">
                        <c:v>3364</c:v>
                      </c:pt>
                      <c:pt idx="4">
                        <c:v>2770</c:v>
                      </c:pt>
                    </c:numCache>
                  </c:numRef>
                </c:val>
                <c:extLst xmlns:c16r2="http://schemas.microsoft.com/office/drawing/2015/06/chart">
                  <c:ext xmlns:c16="http://schemas.microsoft.com/office/drawing/2014/chart" uri="{C3380CC4-5D6E-409C-BE32-E72D297353CC}">
                    <c16:uniqueId val="{0000000A-3B19-4472-8148-E3DE4535D247}"/>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bg2">
                    <a:lumMod val="10000"/>
                  </a:schemeClr>
                </a:solidFill>
                <a:latin typeface="+mn-lt"/>
                <a:ea typeface="+mn-ea"/>
                <a:cs typeface="+mn-cs"/>
              </a:defRPr>
            </a:pPr>
            <a:r>
              <a:rPr lang="en-US" sz="1000" b="1" i="0" baseline="0">
                <a:effectLst/>
              </a:rPr>
              <a:t>Total Docentes Becados por Regional</a:t>
            </a:r>
            <a:endParaRPr lang="es-DO" sz="1000">
              <a:effectLst/>
            </a:endParaRPr>
          </a:p>
          <a:p>
            <a:pPr>
              <a:defRPr sz="1000" b="1">
                <a:solidFill>
                  <a:schemeClr val="bg2">
                    <a:lumMod val="10000"/>
                  </a:schemeClr>
                </a:solidFill>
              </a:defRPr>
            </a:pPr>
            <a:r>
              <a:rPr lang="en-US" sz="1000" b="1" i="0" baseline="0">
                <a:effectLst/>
              </a:rPr>
              <a:t>Periodo enero-marzo 2024</a:t>
            </a:r>
            <a:endParaRPr lang="es-DO" sz="1000">
              <a:effectLst/>
            </a:endParaRPr>
          </a:p>
        </c:rich>
      </c:tx>
      <c:layout>
        <c:manualLayout>
          <c:xMode val="edge"/>
          <c:yMode val="edge"/>
          <c:x val="0.41686957399555824"/>
          <c:y val="2.107394867575863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bg2">
                  <a:lumMod val="10000"/>
                </a:schemeClr>
              </a:solidFill>
              <a:latin typeface="+mn-lt"/>
              <a:ea typeface="+mn-ea"/>
              <a:cs typeface="+mn-cs"/>
            </a:defRPr>
          </a:pPr>
          <a:endParaRPr lang="es-DO"/>
        </a:p>
      </c:txPr>
    </c:title>
    <c:autoTitleDeleted val="0"/>
    <c:plotArea>
      <c:layout>
        <c:manualLayout>
          <c:layoutTarget val="inner"/>
          <c:xMode val="edge"/>
          <c:yMode val="edge"/>
          <c:x val="0.18954186015209637"/>
          <c:y val="8.9763903489393684E-2"/>
          <c:w val="0.72627010565986949"/>
          <c:h val="0.85710293529700365"/>
        </c:manualLayout>
      </c:layout>
      <c:barChart>
        <c:barDir val="bar"/>
        <c:grouping val="clustered"/>
        <c:varyColors val="0"/>
        <c:ser>
          <c:idx val="0"/>
          <c:order val="0"/>
          <c:tx>
            <c:strRef>
              <c:f>'4to trimestre'!$C$241:$C$242</c:f>
              <c:strCache>
                <c:ptCount val="2"/>
                <c:pt idx="0">
                  <c:v>Becas Otorgadas por Programa </c:v>
                </c:pt>
                <c:pt idx="1">
                  <c:v>Inicial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trimestre'!$B$243:$B$260</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'4to trimestre'!$C$243:$C$260</c:f>
              <c:numCache>
                <c:formatCode>#,##0</c:formatCode>
                <c:ptCount val="18"/>
                <c:pt idx="0">
                  <c:v>6</c:v>
                </c:pt>
                <c:pt idx="1">
                  <c:v>1</c:v>
                </c:pt>
                <c:pt idx="2">
                  <c:v>17</c:v>
                </c:pt>
                <c:pt idx="3">
                  <c:v>25</c:v>
                </c:pt>
                <c:pt idx="5">
                  <c:v>1</c:v>
                </c:pt>
                <c:pt idx="6">
                  <c:v>3</c:v>
                </c:pt>
                <c:pt idx="7">
                  <c:v>1</c:v>
                </c:pt>
                <c:pt idx="8">
                  <c:v>10</c:v>
                </c:pt>
                <c:pt idx="9">
                  <c:v>1</c:v>
                </c:pt>
                <c:pt idx="11">
                  <c:v>1</c:v>
                </c:pt>
                <c:pt idx="13">
                  <c:v>36</c:v>
                </c:pt>
                <c:pt idx="14">
                  <c:v>2</c:v>
                </c:pt>
                <c:pt idx="17">
                  <c:v>17</c:v>
                </c:pt>
              </c:numCache>
            </c:numRef>
          </c:val>
          <c:extLst xmlns:c16r2="http://schemas.microsoft.com/office/drawing/2015/06/chart">
            <c:ext xmlns:c16="http://schemas.microsoft.com/office/drawing/2014/chart" uri="{C3380CC4-5D6E-409C-BE32-E72D297353CC}">
              <c16:uniqueId val="{00000000-74C9-433C-A772-DC5248EE2910}"/>
            </c:ext>
          </c:extLst>
        </c:ser>
        <c:ser>
          <c:idx val="1"/>
          <c:order val="1"/>
          <c:tx>
            <c:strRef>
              <c:f>'4to trimestre'!$D$241:$D$242</c:f>
              <c:strCache>
                <c:ptCount val="2"/>
                <c:pt idx="0">
                  <c:v>Becas Otorgadas por Programa </c:v>
                </c:pt>
                <c:pt idx="1">
                  <c:v>Continua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trimestre'!$B$243:$B$260</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'4to trimestre'!$D$243:$D$260</c:f>
              <c:numCache>
                <c:formatCode>#,##0</c:formatCode>
                <c:ptCount val="18"/>
                <c:pt idx="0">
                  <c:v>761</c:v>
                </c:pt>
                <c:pt idx="1">
                  <c:v>1046</c:v>
                </c:pt>
                <c:pt idx="2">
                  <c:v>1288</c:v>
                </c:pt>
                <c:pt idx="3">
                  <c:v>1107</c:v>
                </c:pt>
                <c:pt idx="4">
                  <c:v>2420</c:v>
                </c:pt>
                <c:pt idx="5">
                  <c:v>1405</c:v>
                </c:pt>
                <c:pt idx="6">
                  <c:v>716</c:v>
                </c:pt>
                <c:pt idx="7">
                  <c:v>1119</c:v>
                </c:pt>
                <c:pt idx="8">
                  <c:v>383</c:v>
                </c:pt>
                <c:pt idx="9">
                  <c:v>2017</c:v>
                </c:pt>
                <c:pt idx="10">
                  <c:v>396</c:v>
                </c:pt>
                <c:pt idx="11">
                  <c:v>1445</c:v>
                </c:pt>
                <c:pt idx="12">
                  <c:v>750</c:v>
                </c:pt>
                <c:pt idx="13">
                  <c:v>700</c:v>
                </c:pt>
                <c:pt idx="14">
                  <c:v>1749</c:v>
                </c:pt>
                <c:pt idx="15">
                  <c:v>665</c:v>
                </c:pt>
                <c:pt idx="16">
                  <c:v>748</c:v>
                </c:pt>
                <c:pt idx="17">
                  <c:v>619</c:v>
                </c:pt>
              </c:numCache>
            </c:numRef>
          </c:val>
          <c:extLst xmlns:c16r2="http://schemas.microsoft.com/office/drawing/2015/06/chart">
            <c:ext xmlns:c16="http://schemas.microsoft.com/office/drawing/2014/chart" uri="{C3380CC4-5D6E-409C-BE32-E72D297353CC}">
              <c16:uniqueId val="{00000001-74C9-433C-A772-DC5248EE2910}"/>
            </c:ext>
          </c:extLst>
        </c:ser>
        <c:ser>
          <c:idx val="2"/>
          <c:order val="2"/>
          <c:tx>
            <c:strRef>
              <c:f>'4to trimestre'!$E$241:$E$242</c:f>
              <c:strCache>
                <c:ptCount val="2"/>
                <c:pt idx="0">
                  <c:v>Becas Otorgadas por Programa </c:v>
                </c:pt>
                <c:pt idx="1">
                  <c:v>Posgrado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'4to trimestre'!$B$243:$B$260</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'4to trimestre'!$E$243:$E$260</c:f>
              <c:numCache>
                <c:formatCode>#,##0</c:formatCode>
                <c:ptCount val="18"/>
                <c:pt idx="0">
                  <c:v>5</c:v>
                </c:pt>
                <c:pt idx="1">
                  <c:v>103</c:v>
                </c:pt>
                <c:pt idx="2">
                  <c:v>2</c:v>
                </c:pt>
                <c:pt idx="3">
                  <c:v>198</c:v>
                </c:pt>
                <c:pt idx="4">
                  <c:v>1</c:v>
                </c:pt>
                <c:pt idx="5">
                  <c:v>7</c:v>
                </c:pt>
                <c:pt idx="6">
                  <c:v>26</c:v>
                </c:pt>
                <c:pt idx="7">
                  <c:v>35</c:v>
                </c:pt>
                <c:pt idx="8">
                  <c:v>202</c:v>
                </c:pt>
                <c:pt idx="9">
                  <c:v>9</c:v>
                </c:pt>
                <c:pt idx="10">
                  <c:v>92</c:v>
                </c:pt>
                <c:pt idx="11">
                  <c:v>26</c:v>
                </c:pt>
                <c:pt idx="12">
                  <c:v>56</c:v>
                </c:pt>
                <c:pt idx="13">
                  <c:v>132</c:v>
                </c:pt>
                <c:pt idx="14">
                  <c:v>176</c:v>
                </c:pt>
                <c:pt idx="15">
                  <c:v>217</c:v>
                </c:pt>
                <c:pt idx="16">
                  <c:v>85</c:v>
                </c:pt>
                <c:pt idx="17">
                  <c:v>14</c:v>
                </c:pt>
              </c:numCache>
            </c:numRef>
          </c:val>
          <c:extLst xmlns:c16r2="http://schemas.microsoft.com/office/drawing/2015/06/chart">
            <c:ext xmlns:c16="http://schemas.microsoft.com/office/drawing/2014/chart" uri="{C3380CC4-5D6E-409C-BE32-E72D297353CC}">
              <c16:uniqueId val="{00000002-74C9-433C-A772-DC5248EE2910}"/>
            </c:ext>
          </c:extLst>
        </c:ser>
        <c:dLbls>
          <c:showLegendKey val="0"/>
          <c:showVal val="0"/>
          <c:showCatName val="0"/>
          <c:showSerName val="0"/>
          <c:showPercent val="0"/>
          <c:showBubbleSize val="0"/>
        </c:dLbls>
        <c:gapWidth val="182"/>
        <c:axId val="-1699995904"/>
        <c:axId val="-1700006240"/>
        <c:extLst>
          <c:ext xmlns:c15="http://schemas.microsoft.com/office/drawing/2012/chart" uri="{02D57815-91ED-43cb-92C2-25804820EDAC}">
            <c15:filteredBarSeries>
              <c15:ser>
                <c:idx val="3"/>
                <c:order val="3"/>
                <c:tx>
                  <c:strRef>
                    <c:extLst>
                      <c:ext uri="{02D57815-91ED-43cb-92C2-25804820EDAC}">
                        <c15:formulaRef>
                          <c15:sqref>'4to trimestre'!$F$241:$F$242</c15:sqref>
                        </c15:formulaRef>
                      </c:ext>
                    </c:extLst>
                    <c:strCache>
                      <c:ptCount val="2"/>
                      <c:pt idx="0">
                        <c:v>Total por</c:v>
                      </c:pt>
                      <c:pt idx="1">
                        <c:v>Regional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'4to trimestre'!$B$243:$B$260</c15:sqref>
                        </c15:formulaRef>
                      </c:ext>
                    </c:extLst>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extLst>
                      <c:ext uri="{02D57815-91ED-43cb-92C2-25804820EDAC}">
                        <c15:formulaRef>
                          <c15:sqref>'4to trimestre'!$F$243:$F$260</c15:sqref>
                        </c15:formulaRef>
                      </c:ext>
                    </c:extLst>
                    <c:numCache>
                      <c:formatCode>#,##0</c:formatCode>
                      <c:ptCount val="18"/>
                      <c:pt idx="0">
                        <c:v>772</c:v>
                      </c:pt>
                      <c:pt idx="1">
                        <c:v>1150</c:v>
                      </c:pt>
                      <c:pt idx="2">
                        <c:v>1307</c:v>
                      </c:pt>
                      <c:pt idx="3">
                        <c:v>1330</c:v>
                      </c:pt>
                      <c:pt idx="4">
                        <c:v>2421</c:v>
                      </c:pt>
                      <c:pt idx="5">
                        <c:v>1413</c:v>
                      </c:pt>
                      <c:pt idx="6">
                        <c:v>745</c:v>
                      </c:pt>
                      <c:pt idx="7">
                        <c:v>1155</c:v>
                      </c:pt>
                      <c:pt idx="8">
                        <c:v>595</c:v>
                      </c:pt>
                      <c:pt idx="9">
                        <c:v>2027</c:v>
                      </c:pt>
                      <c:pt idx="10">
                        <c:v>488</c:v>
                      </c:pt>
                      <c:pt idx="11">
                        <c:v>1472</c:v>
                      </c:pt>
                      <c:pt idx="12">
                        <c:v>806</c:v>
                      </c:pt>
                      <c:pt idx="13">
                        <c:v>868</c:v>
                      </c:pt>
                      <c:pt idx="14">
                        <c:v>1927</c:v>
                      </c:pt>
                      <c:pt idx="15">
                        <c:v>882</c:v>
                      </c:pt>
                      <c:pt idx="16">
                        <c:v>833</c:v>
                      </c:pt>
                      <c:pt idx="17">
                        <c:v>650</c:v>
                      </c:pt>
                    </c:numCache>
                  </c:numRef>
                </c:val>
                <c:extLst xmlns:c16r2="http://schemas.microsoft.com/office/drawing/2015/06/chart">
                  <c:ext xmlns:c16="http://schemas.microsoft.com/office/drawing/2014/chart" uri="{C3380CC4-5D6E-409C-BE32-E72D297353CC}">
                    <c16:uniqueId val="{00000000-3372-4E98-886B-8C96830E1110}"/>
                  </c:ext>
                </c:extLst>
              </c15:ser>
            </c15:filteredBarSeries>
          </c:ext>
        </c:extLst>
      </c:barChart>
      <c:catAx>
        <c:axId val="-1699995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es-DO"/>
          </a:p>
        </c:txPr>
        <c:crossAx val="-1700006240"/>
        <c:crosses val="autoZero"/>
        <c:auto val="1"/>
        <c:lblAlgn val="ctr"/>
        <c:lblOffset val="100"/>
        <c:noMultiLvlLbl val="0"/>
      </c:catAx>
      <c:valAx>
        <c:axId val="-17000062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699995904"/>
        <c:crosses val="autoZero"/>
        <c:crossBetween val="between"/>
      </c:valAx>
      <c:spPr>
        <a:noFill/>
        <a:ln>
          <a:noFill/>
        </a:ln>
        <a:effectLst/>
      </c:spPr>
    </c:plotArea>
    <c:legend>
      <c:legendPos val="b"/>
      <c:layout>
        <c:manualLayout>
          <c:xMode val="edge"/>
          <c:yMode val="edge"/>
          <c:x val="0.66713944410794801"/>
          <c:y val="0.10552703671582658"/>
          <c:w val="0.33072380375529981"/>
          <c:h val="0.227260988216476"/>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1.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8.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7.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6.xml"/><Relationship Id="rId30"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7</xdr:col>
      <xdr:colOff>161926</xdr:colOff>
      <xdr:row>10</xdr:row>
      <xdr:rowOff>76200</xdr:rowOff>
    </xdr:from>
    <xdr:to>
      <xdr:col>10</xdr:col>
      <xdr:colOff>666750</xdr:colOff>
      <xdr:row>20</xdr:row>
      <xdr:rowOff>28575</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114299</xdr:colOff>
      <xdr:row>44</xdr:row>
      <xdr:rowOff>16668</xdr:rowOff>
    </xdr:from>
    <xdr:to>
      <xdr:col>11</xdr:col>
      <xdr:colOff>500062</xdr:colOff>
      <xdr:row>58</xdr:row>
      <xdr:rowOff>0</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171449</xdr:colOff>
      <xdr:row>132</xdr:row>
      <xdr:rowOff>42863</xdr:rowOff>
    </xdr:from>
    <xdr:to>
      <xdr:col>11</xdr:col>
      <xdr:colOff>571500</xdr:colOff>
      <xdr:row>139</xdr:row>
      <xdr:rowOff>95250</xdr:rowOff>
    </xdr:to>
    <xdr:graphicFrame macro="">
      <xdr:nvGraphicFramePr>
        <xdr:cNvPr id="4" name="Gráfico 3">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57150</xdr:colOff>
      <xdr:row>21</xdr:row>
      <xdr:rowOff>52386</xdr:rowOff>
    </xdr:from>
    <xdr:to>
      <xdr:col>11</xdr:col>
      <xdr:colOff>723900</xdr:colOff>
      <xdr:row>29</xdr:row>
      <xdr:rowOff>180974</xdr:rowOff>
    </xdr:to>
    <xdr:graphicFrame macro="">
      <xdr:nvGraphicFramePr>
        <xdr:cNvPr id="5" name="Gráfico 4">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371475</xdr:colOff>
      <xdr:row>197</xdr:row>
      <xdr:rowOff>9524</xdr:rowOff>
    </xdr:from>
    <xdr:to>
      <xdr:col>14</xdr:col>
      <xdr:colOff>352425</xdr:colOff>
      <xdr:row>207</xdr:row>
      <xdr:rowOff>33336</xdr:rowOff>
    </xdr:to>
    <xdr:graphicFrame macro="">
      <xdr:nvGraphicFramePr>
        <xdr:cNvPr id="6" name="Gráfico 5">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733425</xdr:colOff>
      <xdr:row>144</xdr:row>
      <xdr:rowOff>9525</xdr:rowOff>
    </xdr:from>
    <xdr:to>
      <xdr:col>16</xdr:col>
      <xdr:colOff>409575</xdr:colOff>
      <xdr:row>154</xdr:row>
      <xdr:rowOff>152400</xdr:rowOff>
    </xdr:to>
    <xdr:graphicFrame macro="">
      <xdr:nvGraphicFramePr>
        <xdr:cNvPr id="7" name="Gráfico 6">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160</xdr:row>
      <xdr:rowOff>0</xdr:rowOff>
    </xdr:from>
    <xdr:to>
      <xdr:col>11</xdr:col>
      <xdr:colOff>95250</xdr:colOff>
      <xdr:row>169</xdr:row>
      <xdr:rowOff>142875</xdr:rowOff>
    </xdr:to>
    <xdr:graphicFrame macro="">
      <xdr:nvGraphicFramePr>
        <xdr:cNvPr id="8" name="Gráfico 7">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266700</xdr:colOff>
      <xdr:row>181</xdr:row>
      <xdr:rowOff>123825</xdr:rowOff>
    </xdr:from>
    <xdr:to>
      <xdr:col>14</xdr:col>
      <xdr:colOff>361950</xdr:colOff>
      <xdr:row>191</xdr:row>
      <xdr:rowOff>76200</xdr:rowOff>
    </xdr:to>
    <xdr:graphicFrame macro="">
      <xdr:nvGraphicFramePr>
        <xdr:cNvPr id="9" name="Gráfico 8">
          <a:extLst>
            <a:ext uri="{FF2B5EF4-FFF2-40B4-BE49-F238E27FC236}">
              <a16:creationId xmlns=""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616743</xdr:colOff>
      <xdr:row>213</xdr:row>
      <xdr:rowOff>95251</xdr:rowOff>
    </xdr:from>
    <xdr:to>
      <xdr:col>17</xdr:col>
      <xdr:colOff>464343</xdr:colOff>
      <xdr:row>240</xdr:row>
      <xdr:rowOff>0</xdr:rowOff>
    </xdr:to>
    <xdr:graphicFrame macro="">
      <xdr:nvGraphicFramePr>
        <xdr:cNvPr id="10" name="Gráfico 9">
          <a:extLst>
            <a:ext uri="{FF2B5EF4-FFF2-40B4-BE49-F238E27FC236}">
              <a16:creationId xmlns=""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750093</xdr:colOff>
      <xdr:row>59</xdr:row>
      <xdr:rowOff>95249</xdr:rowOff>
    </xdr:from>
    <xdr:to>
      <xdr:col>12</xdr:col>
      <xdr:colOff>381000</xdr:colOff>
      <xdr:row>73</xdr:row>
      <xdr:rowOff>95250</xdr:rowOff>
    </xdr:to>
    <xdr:graphicFrame macro="">
      <xdr:nvGraphicFramePr>
        <xdr:cNvPr id="11" name="Gráfico 10">
          <a:extLst>
            <a:ext uri="{FF2B5EF4-FFF2-40B4-BE49-F238E27FC236}">
              <a16:creationId xmlns=""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552450</xdr:colOff>
      <xdr:row>144</xdr:row>
      <xdr:rowOff>14287</xdr:rowOff>
    </xdr:from>
    <xdr:to>
      <xdr:col>11</xdr:col>
      <xdr:colOff>371475</xdr:colOff>
      <xdr:row>154</xdr:row>
      <xdr:rowOff>180975</xdr:rowOff>
    </xdr:to>
    <xdr:graphicFrame macro="">
      <xdr:nvGraphicFramePr>
        <xdr:cNvPr id="13" name="Gráfico 12">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160</xdr:row>
      <xdr:rowOff>19050</xdr:rowOff>
    </xdr:from>
    <xdr:to>
      <xdr:col>16</xdr:col>
      <xdr:colOff>581025</xdr:colOff>
      <xdr:row>171</xdr:row>
      <xdr:rowOff>128588</xdr:rowOff>
    </xdr:to>
    <xdr:graphicFrame macro="">
      <xdr:nvGraphicFramePr>
        <xdr:cNvPr id="14" name="Gráfico 13">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390525</xdr:colOff>
      <xdr:row>181</xdr:row>
      <xdr:rowOff>66675</xdr:rowOff>
    </xdr:from>
    <xdr:to>
      <xdr:col>9</xdr:col>
      <xdr:colOff>676275</xdr:colOff>
      <xdr:row>192</xdr:row>
      <xdr:rowOff>176213</xdr:rowOff>
    </xdr:to>
    <xdr:graphicFrame macro="">
      <xdr:nvGraphicFramePr>
        <xdr:cNvPr id="15" name="Gráfico 14">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285750</xdr:colOff>
      <xdr:row>197</xdr:row>
      <xdr:rowOff>19050</xdr:rowOff>
    </xdr:from>
    <xdr:to>
      <xdr:col>9</xdr:col>
      <xdr:colOff>571500</xdr:colOff>
      <xdr:row>208</xdr:row>
      <xdr:rowOff>128588</xdr:rowOff>
    </xdr:to>
    <xdr:graphicFrame macro="">
      <xdr:nvGraphicFramePr>
        <xdr:cNvPr id="16" name="Gráfico 15">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38100</xdr:colOff>
      <xdr:row>120</xdr:row>
      <xdr:rowOff>19050</xdr:rowOff>
    </xdr:from>
    <xdr:to>
      <xdr:col>20</xdr:col>
      <xdr:colOff>642937</xdr:colOff>
      <xdr:row>128</xdr:row>
      <xdr:rowOff>35719</xdr:rowOff>
    </xdr:to>
    <xdr:graphicFrame macro="">
      <xdr:nvGraphicFramePr>
        <xdr:cNvPr id="18" name="Gráfico 17">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95250</xdr:colOff>
      <xdr:row>131</xdr:row>
      <xdr:rowOff>95250</xdr:rowOff>
    </xdr:from>
    <xdr:to>
      <xdr:col>16</xdr:col>
      <xdr:colOff>571501</xdr:colOff>
      <xdr:row>139</xdr:row>
      <xdr:rowOff>123825</xdr:rowOff>
    </xdr:to>
    <xdr:graphicFrame macro="">
      <xdr:nvGraphicFramePr>
        <xdr:cNvPr id="19" name="Gráfico 18">
          <a:extLst>
            <a:ext uri="{FF2B5EF4-FFF2-40B4-BE49-F238E27FC236}">
              <a16:creationId xmlns=""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581025</xdr:colOff>
      <xdr:row>21</xdr:row>
      <xdr:rowOff>19050</xdr:rowOff>
    </xdr:from>
    <xdr:to>
      <xdr:col>17</xdr:col>
      <xdr:colOff>352425</xdr:colOff>
      <xdr:row>29</xdr:row>
      <xdr:rowOff>178594</xdr:rowOff>
    </xdr:to>
    <xdr:graphicFrame macro="">
      <xdr:nvGraphicFramePr>
        <xdr:cNvPr id="20" name="Gráfico 19">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752475</xdr:colOff>
      <xdr:row>60</xdr:row>
      <xdr:rowOff>28575</xdr:rowOff>
    </xdr:from>
    <xdr:to>
      <xdr:col>17</xdr:col>
      <xdr:colOff>333376</xdr:colOff>
      <xdr:row>75</xdr:row>
      <xdr:rowOff>33339</xdr:rowOff>
    </xdr:to>
    <xdr:graphicFrame macro="">
      <xdr:nvGraphicFramePr>
        <xdr:cNvPr id="21" name="Gráfico 20">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702469</xdr:colOff>
      <xdr:row>44</xdr:row>
      <xdr:rowOff>35719</xdr:rowOff>
    </xdr:from>
    <xdr:to>
      <xdr:col>17</xdr:col>
      <xdr:colOff>190500</xdr:colOff>
      <xdr:row>58</xdr:row>
      <xdr:rowOff>47625</xdr:rowOff>
    </xdr:to>
    <xdr:graphicFrame macro="">
      <xdr:nvGraphicFramePr>
        <xdr:cNvPr id="26" name="Gráfico 25">
          <a:extLst>
            <a:ext uri="{FF2B5EF4-FFF2-40B4-BE49-F238E27FC236}">
              <a16:creationId xmlns=""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704850</xdr:colOff>
      <xdr:row>119</xdr:row>
      <xdr:rowOff>164307</xdr:rowOff>
    </xdr:from>
    <xdr:to>
      <xdr:col>14</xdr:col>
      <xdr:colOff>238125</xdr:colOff>
      <xdr:row>129</xdr:row>
      <xdr:rowOff>107157</xdr:rowOff>
    </xdr:to>
    <xdr:graphicFrame macro="">
      <xdr:nvGraphicFramePr>
        <xdr:cNvPr id="27" name="Gráfico 26">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11</xdr:row>
      <xdr:rowOff>0</xdr:rowOff>
    </xdr:from>
    <xdr:to>
      <xdr:col>16</xdr:col>
      <xdr:colOff>428625</xdr:colOff>
      <xdr:row>20</xdr:row>
      <xdr:rowOff>28575</xdr:rowOff>
    </xdr:to>
    <xdr:graphicFrame macro="">
      <xdr:nvGraphicFramePr>
        <xdr:cNvPr id="29" name="Gráfico 28">
          <a:extLst>
            <a:ext uri="{FF2B5EF4-FFF2-40B4-BE49-F238E27FC236}">
              <a16:creationId xmlns=""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0</xdr:colOff>
      <xdr:row>11</xdr:row>
      <xdr:rowOff>0</xdr:rowOff>
    </xdr:from>
    <xdr:to>
      <xdr:col>21</xdr:col>
      <xdr:colOff>1552575</xdr:colOff>
      <xdr:row>20</xdr:row>
      <xdr:rowOff>176212</xdr:rowOff>
    </xdr:to>
    <xdr:graphicFrame macro="">
      <xdr:nvGraphicFramePr>
        <xdr:cNvPr id="31" name="Gráfico 30">
          <a:extLst>
            <a:ext uri="{FF2B5EF4-FFF2-40B4-BE49-F238E27FC236}">
              <a16:creationId xmlns=""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21</xdr:col>
      <xdr:colOff>2019301</xdr:colOff>
      <xdr:row>11</xdr:row>
      <xdr:rowOff>19050</xdr:rowOff>
    </xdr:from>
    <xdr:to>
      <xdr:col>24</xdr:col>
      <xdr:colOff>219075</xdr:colOff>
      <xdr:row>20</xdr:row>
      <xdr:rowOff>152400</xdr:rowOff>
    </xdr:to>
    <xdr:graphicFrame macro="">
      <xdr:nvGraphicFramePr>
        <xdr:cNvPr id="33" name="Gráfico 32">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752475</xdr:colOff>
      <xdr:row>44</xdr:row>
      <xdr:rowOff>33337</xdr:rowOff>
    </xdr:from>
    <xdr:to>
      <xdr:col>22</xdr:col>
      <xdr:colOff>226218</xdr:colOff>
      <xdr:row>58</xdr:row>
      <xdr:rowOff>154781</xdr:rowOff>
    </xdr:to>
    <xdr:graphicFrame macro="">
      <xdr:nvGraphicFramePr>
        <xdr:cNvPr id="36" name="Gráfico 35">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2</xdr:col>
      <xdr:colOff>1352550</xdr:colOff>
      <xdr:row>1</xdr:row>
      <xdr:rowOff>9525</xdr:rowOff>
    </xdr:from>
    <xdr:to>
      <xdr:col>4</xdr:col>
      <xdr:colOff>409575</xdr:colOff>
      <xdr:row>4</xdr:row>
      <xdr:rowOff>47625</xdr:rowOff>
    </xdr:to>
    <xdr:pic>
      <xdr:nvPicPr>
        <xdr:cNvPr id="37" name="Imagen 36">
          <a:extLst>
            <a:ext uri="{FF2B5EF4-FFF2-40B4-BE49-F238E27FC236}">
              <a16:creationId xmlns="" xmlns:a16="http://schemas.microsoft.com/office/drawing/2014/main" id="{00000000-0008-0000-0000-000036000000}"/>
            </a:ext>
          </a:extLst>
        </xdr:cNvPr>
        <xdr:cNvPicPr/>
      </xdr:nvPicPr>
      <xdr:blipFill rotWithShape="1">
        <a:blip xmlns:r="http://schemas.openxmlformats.org/officeDocument/2006/relationships" r:embed="rId25" cstate="print">
          <a:extLst>
            <a:ext uri="{28A0092B-C50C-407E-A947-70E740481C1C}">
              <a14:useLocalDpi xmlns:a14="http://schemas.microsoft.com/office/drawing/2010/main" val="0"/>
            </a:ext>
          </a:extLst>
        </a:blip>
        <a:srcRect l="77138" t="28151" r="933" b="38861"/>
        <a:stretch/>
      </xdr:blipFill>
      <xdr:spPr bwMode="auto">
        <a:xfrm>
          <a:off x="4838700" y="200025"/>
          <a:ext cx="1533525" cy="609600"/>
        </a:xfrm>
        <a:prstGeom prst="rect">
          <a:avLst/>
        </a:prstGeom>
        <a:ln>
          <a:noFill/>
        </a:ln>
        <a:extLst>
          <a:ext uri="{53640926-AAD7-44D8-BBD7-CCE9431645EC}">
            <a14:shadowObscured xmlns:a14="http://schemas.microsoft.com/office/drawing/2010/main"/>
          </a:ext>
        </a:extLst>
      </xdr:spPr>
    </xdr:pic>
    <xdr:clientData/>
  </xdr:twoCellAnchor>
  <xdr:twoCellAnchor>
    <xdr:from>
      <xdr:col>5</xdr:col>
      <xdr:colOff>619125</xdr:colOff>
      <xdr:row>98</xdr:row>
      <xdr:rowOff>86915</xdr:rowOff>
    </xdr:from>
    <xdr:to>
      <xdr:col>11</xdr:col>
      <xdr:colOff>321469</xdr:colOff>
      <xdr:row>118</xdr:row>
      <xdr:rowOff>151209</xdr:rowOff>
    </xdr:to>
    <xdr:graphicFrame macro="">
      <xdr:nvGraphicFramePr>
        <xdr:cNvPr id="39" name="Gráfico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642937</xdr:colOff>
      <xdr:row>31</xdr:row>
      <xdr:rowOff>15478</xdr:rowOff>
    </xdr:from>
    <xdr:to>
      <xdr:col>11</xdr:col>
      <xdr:colOff>345281</xdr:colOff>
      <xdr:row>41</xdr:row>
      <xdr:rowOff>44053</xdr:rowOff>
    </xdr:to>
    <xdr:graphicFrame macro="">
      <xdr:nvGraphicFramePr>
        <xdr:cNvPr id="41" name="Gráfico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12</xdr:col>
      <xdr:colOff>154780</xdr:colOff>
      <xdr:row>31</xdr:row>
      <xdr:rowOff>98822</xdr:rowOff>
    </xdr:from>
    <xdr:to>
      <xdr:col>17</xdr:col>
      <xdr:colOff>190499</xdr:colOff>
      <xdr:row>41</xdr:row>
      <xdr:rowOff>23812</xdr:rowOff>
    </xdr:to>
    <xdr:graphicFrame macro="">
      <xdr:nvGraphicFramePr>
        <xdr:cNvPr id="43" name="Gráfico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821531</xdr:colOff>
      <xdr:row>83</xdr:row>
      <xdr:rowOff>345281</xdr:rowOff>
    </xdr:from>
    <xdr:to>
      <xdr:col>10</xdr:col>
      <xdr:colOff>744141</xdr:colOff>
      <xdr:row>95</xdr:row>
      <xdr:rowOff>23811</xdr:rowOff>
    </xdr:to>
    <xdr:graphicFrame macro="">
      <xdr:nvGraphicFramePr>
        <xdr:cNvPr id="22" name="Gráfico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565546</xdr:colOff>
      <xdr:row>83</xdr:row>
      <xdr:rowOff>357187</xdr:rowOff>
    </xdr:from>
    <xdr:to>
      <xdr:col>16</xdr:col>
      <xdr:colOff>23812</xdr:colOff>
      <xdr:row>95</xdr:row>
      <xdr:rowOff>11906</xdr:rowOff>
    </xdr:to>
    <xdr:graphicFrame macro="">
      <xdr:nvGraphicFramePr>
        <xdr:cNvPr id="23" name="Gráfico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271</xdr:row>
      <xdr:rowOff>15478</xdr:rowOff>
    </xdr:from>
    <xdr:to>
      <xdr:col>3</xdr:col>
      <xdr:colOff>440531</xdr:colOff>
      <xdr:row>285</xdr:row>
      <xdr:rowOff>91678</xdr:rowOff>
    </xdr:to>
    <xdr:graphicFrame macro="">
      <xdr:nvGraphicFramePr>
        <xdr:cNvPr id="24" name="Gráfico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29765</xdr:colOff>
      <xdr:row>271</xdr:row>
      <xdr:rowOff>15477</xdr:rowOff>
    </xdr:from>
    <xdr:to>
      <xdr:col>9</xdr:col>
      <xdr:colOff>196452</xdr:colOff>
      <xdr:row>285</xdr:row>
      <xdr:rowOff>91677</xdr:rowOff>
    </xdr:to>
    <xdr:graphicFrame macro="">
      <xdr:nvGraphicFramePr>
        <xdr:cNvPr id="25" name="Gráfico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1028700</xdr:colOff>
      <xdr:row>1</xdr:row>
      <xdr:rowOff>19050</xdr:rowOff>
    </xdr:from>
    <xdr:to>
      <xdr:col>4</xdr:col>
      <xdr:colOff>323850</xdr:colOff>
      <xdr:row>4</xdr:row>
      <xdr:rowOff>123825</xdr:rowOff>
    </xdr:to>
    <xdr:pic>
      <xdr:nvPicPr>
        <xdr:cNvPr id="2" name="Imagen 1">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12963525" y="209550"/>
          <a:ext cx="1714500" cy="676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723900</xdr:colOff>
      <xdr:row>32</xdr:row>
      <xdr:rowOff>47625</xdr:rowOff>
    </xdr:from>
    <xdr:to>
      <xdr:col>10</xdr:col>
      <xdr:colOff>350819</xdr:colOff>
      <xdr:row>34</xdr:row>
      <xdr:rowOff>134638</xdr:rowOff>
    </xdr:to>
    <xdr:sp macro="" textlink="">
      <xdr:nvSpPr>
        <xdr:cNvPr id="2049" name="Cuadro de texto 7">
          <a:extLst>
            <a:ext uri="{FF2B5EF4-FFF2-40B4-BE49-F238E27FC236}">
              <a16:creationId xmlns="" xmlns:a16="http://schemas.microsoft.com/office/drawing/2014/main" id="{00000000-0008-0000-0200-000001080000}"/>
            </a:ext>
          </a:extLst>
        </xdr:cNvPr>
        <xdr:cNvSpPr txBox="1">
          <a:spLocks noChangeArrowheads="1"/>
        </xdr:cNvSpPr>
      </xdr:nvSpPr>
      <xdr:spPr bwMode="auto">
        <a:xfrm>
          <a:off x="1485900" y="6966239"/>
          <a:ext cx="5705601" cy="46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wrap="none" lIns="91440" tIns="45720" rIns="91440" bIns="45720" anchor="t" upright="1">
          <a:spAutoFit/>
        </a:bodyPr>
        <a:lstStyle/>
        <a:p>
          <a:pPr algn="l" rtl="0">
            <a:defRPr sz="1000"/>
          </a:pPr>
          <a:r>
            <a:rPr lang="es-DO" sz="700" b="1" i="0" u="none" strike="noStrike" baseline="0">
              <a:solidFill>
                <a:srgbClr val="000000"/>
              </a:solidFill>
              <a:latin typeface="Calibri"/>
              <a:cs typeface="Calibri"/>
            </a:rPr>
            <a:t>FUENTE: Departamentos Académicos Inafocam</a:t>
          </a:r>
          <a:endParaRPr lang="es-DO" sz="1100" b="0" i="0" u="none" strike="noStrike" baseline="0">
            <a:solidFill>
              <a:srgbClr val="000000"/>
            </a:solidFill>
            <a:latin typeface="Calibri"/>
            <a:cs typeface="Calibri"/>
          </a:endParaRPr>
        </a:p>
        <a:p>
          <a:pPr algn="l" rtl="0">
            <a:defRPr sz="1000"/>
          </a:pPr>
          <a:r>
            <a:rPr lang="es-DO" sz="300" b="0" i="0" u="none" strike="noStrike" baseline="0">
              <a:solidFill>
                <a:srgbClr val="000000"/>
              </a:solidFill>
              <a:latin typeface="Calibri"/>
              <a:cs typeface="Calibri"/>
            </a:rPr>
            <a:t> </a:t>
          </a:r>
          <a:endParaRPr lang="es-DO" sz="1100" b="0" i="0" u="none" strike="noStrike" baseline="0">
            <a:solidFill>
              <a:srgbClr val="000000"/>
            </a:solidFill>
            <a:latin typeface="Calibri"/>
            <a:cs typeface="Calibri"/>
          </a:endParaRPr>
        </a:p>
        <a:p>
          <a:pPr algn="l" rtl="0">
            <a:defRPr sz="1000"/>
          </a:pPr>
          <a:r>
            <a:rPr lang="es-DO" sz="700" b="0" i="0" u="none" strike="noStrike" baseline="0">
              <a:solidFill>
                <a:srgbClr val="000000"/>
              </a:solidFill>
              <a:latin typeface="Calibri"/>
              <a:cs typeface="Calibri"/>
            </a:rPr>
            <a:t>NOTA: Algunos programas se han adscrito a un área curricular determinada, si se trata de contenidos oficiales de dicha área (vg.: Geografía,  contenido </a:t>
          </a:r>
        </a:p>
        <a:p>
          <a:pPr algn="l" rtl="0">
            <a:defRPr sz="1000"/>
          </a:pPr>
          <a:r>
            <a:rPr lang="es-DO" sz="700" b="0" i="0" u="none" strike="noStrike" baseline="0">
              <a:solidFill>
                <a:srgbClr val="000000"/>
              </a:solidFill>
              <a:latin typeface="Calibri"/>
              <a:cs typeface="Calibri"/>
            </a:rPr>
            <a:t>del área de CC. Sociales;  Ed. Ambiental, contenido de CC. Naturales, entre otros)</a:t>
          </a:r>
        </a:p>
      </xdr:txBody>
    </xdr:sp>
    <xdr:clientData/>
  </xdr:twoCellAnchor>
  <xdr:twoCellAnchor editAs="oneCell">
    <xdr:from>
      <xdr:col>5</xdr:col>
      <xdr:colOff>0</xdr:colOff>
      <xdr:row>0</xdr:row>
      <xdr:rowOff>0</xdr:rowOff>
    </xdr:from>
    <xdr:to>
      <xdr:col>7</xdr:col>
      <xdr:colOff>216476</xdr:colOff>
      <xdr:row>2</xdr:row>
      <xdr:rowOff>181841</xdr:rowOff>
    </xdr:to>
    <xdr:pic>
      <xdr:nvPicPr>
        <xdr:cNvPr id="3" name="Imagen 2">
          <a:extLst>
            <a:ext uri="{FF2B5EF4-FFF2-40B4-BE49-F238E27FC236}">
              <a16:creationId xmlns="" xmlns:a16="http://schemas.microsoft.com/office/drawing/2014/main"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3680114" y="0"/>
          <a:ext cx="1515340" cy="56284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2964657</xdr:colOff>
      <xdr:row>0</xdr:row>
      <xdr:rowOff>333375</xdr:rowOff>
    </xdr:from>
    <xdr:to>
      <xdr:col>5</xdr:col>
      <xdr:colOff>23814</xdr:colOff>
      <xdr:row>2</xdr:row>
      <xdr:rowOff>345281</xdr:rowOff>
    </xdr:to>
    <xdr:pic>
      <xdr:nvPicPr>
        <xdr:cNvPr id="2" name="Imagen 1">
          <a:extLst>
            <a:ext uri="{FF2B5EF4-FFF2-40B4-BE49-F238E27FC236}">
              <a16:creationId xmlns=""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5250657" y="333375"/>
          <a:ext cx="1771651" cy="73580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642938</xdr:colOff>
      <xdr:row>25</xdr:row>
      <xdr:rowOff>130968</xdr:rowOff>
    </xdr:from>
    <xdr:to>
      <xdr:col>18</xdr:col>
      <xdr:colOff>583407</xdr:colOff>
      <xdr:row>42</xdr:row>
      <xdr:rowOff>133350</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142875</xdr:colOff>
      <xdr:row>52</xdr:row>
      <xdr:rowOff>42862</xdr:rowOff>
    </xdr:from>
    <xdr:to>
      <xdr:col>5</xdr:col>
      <xdr:colOff>28575</xdr:colOff>
      <xdr:row>66</xdr:row>
      <xdr:rowOff>119062</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2724150</xdr:colOff>
      <xdr:row>1</xdr:row>
      <xdr:rowOff>85725</xdr:rowOff>
    </xdr:from>
    <xdr:to>
      <xdr:col>4</xdr:col>
      <xdr:colOff>371475</xdr:colOff>
      <xdr:row>4</xdr:row>
      <xdr:rowOff>142875</xdr:rowOff>
    </xdr:to>
    <xdr:pic>
      <xdr:nvPicPr>
        <xdr:cNvPr id="4" name="Imagen 3">
          <a:extLst>
            <a:ext uri="{FF2B5EF4-FFF2-40B4-BE49-F238E27FC236}">
              <a16:creationId xmlns="" xmlns:a16="http://schemas.microsoft.com/office/drawing/2014/main" id="{00000000-0008-0000-04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138" t="28151" r="933" b="38861"/>
        <a:stretch/>
      </xdr:blipFill>
      <xdr:spPr bwMode="auto">
        <a:xfrm>
          <a:off x="4248150" y="276225"/>
          <a:ext cx="1571625" cy="628650"/>
        </a:xfrm>
        <a:prstGeom prst="rect">
          <a:avLst/>
        </a:prstGeom>
        <a:ln>
          <a:noFill/>
        </a:ln>
        <a:extLst>
          <a:ext uri="{53640926-AAD7-44D8-BBD7-CCE9431645EC}">
            <a14:shadowObscured xmlns:a14="http://schemas.microsoft.com/office/drawing/2010/main"/>
          </a:ext>
        </a:extLst>
      </xdr:spPr>
    </xdr:pic>
    <xdr:clientData/>
  </xdr:twoCellAnchor>
  <xdr:twoCellAnchor>
    <xdr:from>
      <xdr:col>19</xdr:col>
      <xdr:colOff>714375</xdr:colOff>
      <xdr:row>27</xdr:row>
      <xdr:rowOff>0</xdr:rowOff>
    </xdr:from>
    <xdr:to>
      <xdr:col>26</xdr:col>
      <xdr:colOff>714374</xdr:colOff>
      <xdr:row>42</xdr:row>
      <xdr:rowOff>142875</xdr:rowOff>
    </xdr:to>
    <xdr:graphicFrame macro="">
      <xdr:nvGraphicFramePr>
        <xdr:cNvPr id="6" name="Gráfico 5">
          <a:extLst>
            <a:ext uri="{FF2B5EF4-FFF2-40B4-BE49-F238E27FC236}">
              <a16:creationId xmlns="" xmlns:a16="http://schemas.microsoft.com/office/drawing/2014/main" id="{1EC20EAC-4C97-4197-AF56-BBDDB124B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571499</xdr:colOff>
      <xdr:row>24</xdr:row>
      <xdr:rowOff>52388</xdr:rowOff>
    </xdr:from>
    <xdr:to>
      <xdr:col>11</xdr:col>
      <xdr:colOff>476250</xdr:colOff>
      <xdr:row>37</xdr:row>
      <xdr:rowOff>152400</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952501</xdr:colOff>
      <xdr:row>1</xdr:row>
      <xdr:rowOff>9525</xdr:rowOff>
    </xdr:from>
    <xdr:to>
      <xdr:col>6</xdr:col>
      <xdr:colOff>9526</xdr:colOff>
      <xdr:row>4</xdr:row>
      <xdr:rowOff>85725</xdr:rowOff>
    </xdr:to>
    <xdr:pic>
      <xdr:nvPicPr>
        <xdr:cNvPr id="4" name="Imagen 3">
          <a:extLst>
            <a:ext uri="{FF2B5EF4-FFF2-40B4-BE49-F238E27FC236}">
              <a16:creationId xmlns="" xmlns:a16="http://schemas.microsoft.com/office/drawing/2014/main" id="{00000000-0008-0000-05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138" t="28151" r="933" b="38861"/>
        <a:stretch/>
      </xdr:blipFill>
      <xdr:spPr bwMode="auto">
        <a:xfrm>
          <a:off x="5638801" y="200025"/>
          <a:ext cx="1581150" cy="6477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uillermo/Google%20Drive/clara/Apertura%20a%20programa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A"/>
      <sheetName val="CIERRE DE CONT."/>
      <sheetName val="Hoja1"/>
      <sheetName val="POSGRADO"/>
      <sheetName val="CIERRE DE POSGRADO"/>
      <sheetName val="INICIAL"/>
      <sheetName val="CIERRE DE INICIAL"/>
    </sheetNames>
    <sheetDataSet>
      <sheetData sheetId="0">
        <row r="235">
          <cell r="C235">
            <v>15842</v>
          </cell>
        </row>
        <row r="236">
          <cell r="C236">
            <v>33683</v>
          </cell>
        </row>
        <row r="237">
          <cell r="C237">
            <v>5722</v>
          </cell>
        </row>
      </sheetData>
      <sheetData sheetId="1"/>
      <sheetData sheetId="2"/>
      <sheetData sheetId="3">
        <row r="102">
          <cell r="C102">
            <v>715</v>
          </cell>
        </row>
        <row r="103">
          <cell r="C103">
            <v>1452</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Deborah  Estepan" id="{0A801B1A-8F04-42DC-933A-EB7A43E8B130}" userId="S::deborahestepan@inafocam.onmicrosoft.com::82ae9e54-49b0-491e-8d64-83f70b5da20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1-11T18:46:22.13" personId="{0A801B1A-8F04-42DC-933A-EB7A43E8B130}" id="{D02334DA-44A6-40AC-9FCC-DC91320A78CD}">
    <text>Estos datos fueron extraidos de los informes trimestrales, en la parte de los Anexos.</text>
  </threadedComment>
  <threadedComment ref="C19" dT="2022-01-11T18:47:11.73" personId="{0A801B1A-8F04-42DC-933A-EB7A43E8B130}" id="{E7961D5E-2E6D-4A8A-A7B4-A22A6A723941}">
    <text>Estos datos fueron extraidos de los informes trimestrales, en la parte de Anexos.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72"/>
  <sheetViews>
    <sheetView topLeftCell="A99" zoomScale="80" zoomScaleNormal="80" workbookViewId="0">
      <selection activeCell="A222" sqref="A222"/>
    </sheetView>
  </sheetViews>
  <sheetFormatPr baseColWidth="10" defaultRowHeight="15" x14ac:dyDescent="0.25"/>
  <cols>
    <col min="2" max="2" width="40.85546875" customWidth="1"/>
    <col min="3" max="3" width="21" customWidth="1"/>
    <col min="4" max="4" width="16" customWidth="1"/>
    <col min="5" max="6" width="15.85546875" customWidth="1"/>
    <col min="22" max="22" width="39.140625" customWidth="1"/>
    <col min="23" max="23" width="22.7109375" customWidth="1"/>
    <col min="24" max="24" width="12.5703125" bestFit="1" customWidth="1"/>
  </cols>
  <sheetData>
    <row r="1" spans="1:10" x14ac:dyDescent="0.25">
      <c r="A1" s="233"/>
      <c r="B1" s="233"/>
      <c r="C1" s="233"/>
      <c r="D1" s="233"/>
      <c r="E1" s="233"/>
      <c r="F1" s="233"/>
      <c r="G1" s="233"/>
      <c r="H1" s="233"/>
      <c r="I1" s="233"/>
      <c r="J1" s="233"/>
    </row>
    <row r="2" spans="1:10" x14ac:dyDescent="0.25">
      <c r="A2" s="233"/>
      <c r="B2" s="233"/>
      <c r="C2" s="233"/>
      <c r="D2" s="233"/>
      <c r="E2" s="233"/>
      <c r="F2" s="233"/>
      <c r="G2" s="233"/>
      <c r="H2" s="233"/>
      <c r="I2" s="233"/>
      <c r="J2" s="233"/>
    </row>
    <row r="3" spans="1:10" x14ac:dyDescent="0.25">
      <c r="A3" s="233"/>
      <c r="B3" s="233"/>
      <c r="C3" s="233"/>
      <c r="D3" s="233"/>
      <c r="E3" s="233"/>
      <c r="F3" s="233"/>
      <c r="G3" s="233"/>
      <c r="H3" s="233"/>
      <c r="I3" s="233"/>
      <c r="J3" s="233"/>
    </row>
    <row r="4" spans="1:10" x14ac:dyDescent="0.25">
      <c r="A4" s="370" t="s">
        <v>111</v>
      </c>
      <c r="B4" s="370"/>
      <c r="C4" s="370"/>
      <c r="D4" s="370"/>
      <c r="E4" s="370"/>
      <c r="F4" s="370"/>
      <c r="G4" s="370"/>
      <c r="H4" s="370"/>
      <c r="I4" s="370"/>
      <c r="J4" s="370"/>
    </row>
    <row r="5" spans="1:10" x14ac:dyDescent="0.25">
      <c r="A5" s="370"/>
      <c r="B5" s="370"/>
      <c r="C5" s="370"/>
      <c r="D5" s="370"/>
      <c r="E5" s="370"/>
      <c r="F5" s="370"/>
      <c r="G5" s="370"/>
      <c r="H5" s="370"/>
      <c r="I5" s="370"/>
      <c r="J5" s="370"/>
    </row>
    <row r="6" spans="1:10" ht="40.5" customHeight="1" x14ac:dyDescent="0.25">
      <c r="A6" s="370"/>
      <c r="B6" s="370"/>
      <c r="C6" s="370"/>
      <c r="D6" s="370"/>
      <c r="E6" s="370"/>
      <c r="F6" s="370"/>
      <c r="G6" s="370"/>
      <c r="H6" s="370"/>
      <c r="I6" s="370"/>
      <c r="J6" s="370"/>
    </row>
    <row r="7" spans="1:10" ht="55.5" customHeight="1" x14ac:dyDescent="0.25">
      <c r="B7" s="371" t="s">
        <v>148</v>
      </c>
      <c r="C7" s="372"/>
      <c r="D7" s="372"/>
      <c r="E7" s="372"/>
      <c r="F7" s="372"/>
      <c r="G7" s="372"/>
      <c r="H7" s="372"/>
      <c r="I7" s="372"/>
    </row>
    <row r="8" spans="1:10" x14ac:dyDescent="0.25">
      <c r="B8" s="372"/>
      <c r="C8" s="372"/>
      <c r="D8" s="372"/>
      <c r="E8" s="372"/>
      <c r="F8" s="372"/>
      <c r="G8" s="372"/>
      <c r="H8" s="372"/>
      <c r="I8" s="372"/>
    </row>
    <row r="9" spans="1:10" x14ac:dyDescent="0.25">
      <c r="B9" s="372"/>
      <c r="C9" s="372"/>
      <c r="D9" s="372"/>
      <c r="E9" s="372"/>
      <c r="F9" s="372"/>
      <c r="G9" s="372"/>
      <c r="H9" s="372"/>
      <c r="I9" s="372"/>
    </row>
    <row r="11" spans="1:10" x14ac:dyDescent="0.25">
      <c r="B11" s="230"/>
    </row>
    <row r="12" spans="1:10" ht="21.75" x14ac:dyDescent="0.25">
      <c r="B12" s="3" t="s">
        <v>6</v>
      </c>
    </row>
    <row r="13" spans="1:10" ht="18" thickBot="1" x14ac:dyDescent="0.3">
      <c r="B13" s="5" t="s">
        <v>149</v>
      </c>
    </row>
    <row r="14" spans="1:10" ht="15.75" thickBot="1" x14ac:dyDescent="0.3">
      <c r="A14" s="271" t="s">
        <v>91</v>
      </c>
      <c r="B14" s="1" t="s">
        <v>0</v>
      </c>
      <c r="C14" s="24" t="s">
        <v>1</v>
      </c>
      <c r="D14" s="25" t="s">
        <v>89</v>
      </c>
      <c r="E14" s="25" t="s">
        <v>35</v>
      </c>
      <c r="F14" s="281"/>
    </row>
    <row r="15" spans="1:10" ht="15.75" thickBot="1" x14ac:dyDescent="0.3">
      <c r="B15" s="2" t="s">
        <v>7</v>
      </c>
      <c r="C15" s="125">
        <v>121</v>
      </c>
      <c r="D15" s="161">
        <v>100</v>
      </c>
      <c r="E15" s="79">
        <v>1</v>
      </c>
      <c r="F15" s="234"/>
    </row>
    <row r="16" spans="1:10" ht="15.75" thickBot="1" x14ac:dyDescent="0.3">
      <c r="B16" s="26" t="s">
        <v>4</v>
      </c>
      <c r="C16" s="27">
        <f>SUM(C15)</f>
        <v>121</v>
      </c>
      <c r="D16" s="25">
        <f>SUM(D15)</f>
        <v>100</v>
      </c>
      <c r="E16" s="119">
        <f>SUM(E15)</f>
        <v>1</v>
      </c>
      <c r="F16" s="235"/>
    </row>
    <row r="17" spans="1:4" x14ac:dyDescent="0.25">
      <c r="B17" s="4"/>
    </row>
    <row r="18" spans="1:4" x14ac:dyDescent="0.25">
      <c r="B18" s="4"/>
    </row>
    <row r="19" spans="1:4" x14ac:dyDescent="0.25">
      <c r="B19" s="4"/>
    </row>
    <row r="20" spans="1:4" x14ac:dyDescent="0.25">
      <c r="B20" s="4"/>
    </row>
    <row r="21" spans="1:4" ht="16.5" thickBot="1" x14ac:dyDescent="0.3">
      <c r="B21" s="35" t="s">
        <v>150</v>
      </c>
    </row>
    <row r="22" spans="1:4" ht="30" x14ac:dyDescent="0.25">
      <c r="A22" s="271" t="s">
        <v>92</v>
      </c>
      <c r="B22" s="32" t="s">
        <v>8</v>
      </c>
      <c r="C22" s="289" t="s">
        <v>273</v>
      </c>
      <c r="D22" s="226" t="s">
        <v>35</v>
      </c>
    </row>
    <row r="23" spans="1:4" x14ac:dyDescent="0.25">
      <c r="B23" s="282" t="s">
        <v>130</v>
      </c>
      <c r="C23" s="124">
        <v>49</v>
      </c>
      <c r="D23" s="229">
        <f>+C23/$C$25</f>
        <v>0.4049586776859504</v>
      </c>
    </row>
    <row r="24" spans="1:4" x14ac:dyDescent="0.25">
      <c r="B24" s="282" t="s">
        <v>9</v>
      </c>
      <c r="C24" s="124">
        <v>72</v>
      </c>
      <c r="D24" s="229">
        <f>+C24/C25</f>
        <v>0.5950413223140496</v>
      </c>
    </row>
    <row r="25" spans="1:4" ht="15.75" thickBot="1" x14ac:dyDescent="0.3">
      <c r="B25" s="265" t="s">
        <v>4</v>
      </c>
      <c r="C25" s="266">
        <f>SUM(C23:C24)</f>
        <v>121</v>
      </c>
      <c r="D25" s="267">
        <f>SUM(D23:D24)</f>
        <v>1</v>
      </c>
    </row>
    <row r="26" spans="1:4" x14ac:dyDescent="0.25">
      <c r="B26" s="4"/>
    </row>
    <row r="27" spans="1:4" x14ac:dyDescent="0.25">
      <c r="B27" s="4"/>
    </row>
    <row r="28" spans="1:4" x14ac:dyDescent="0.25">
      <c r="B28" s="4"/>
    </row>
    <row r="29" spans="1:4" x14ac:dyDescent="0.25">
      <c r="B29" s="4"/>
    </row>
    <row r="30" spans="1:4" x14ac:dyDescent="0.25">
      <c r="B30" s="4"/>
    </row>
    <row r="31" spans="1:4" x14ac:dyDescent="0.25">
      <c r="B31" s="4"/>
    </row>
    <row r="32" spans="1:4" ht="21.75" x14ac:dyDescent="0.25">
      <c r="B32" s="3" t="s">
        <v>5</v>
      </c>
    </row>
    <row r="33" spans="1:22" ht="17.25" x14ac:dyDescent="0.25">
      <c r="B33" s="5" t="s">
        <v>151</v>
      </c>
    </row>
    <row r="34" spans="1:22" ht="12.75" customHeight="1" x14ac:dyDescent="0.25">
      <c r="B34" s="35" t="s">
        <v>152</v>
      </c>
      <c r="V34" s="6"/>
    </row>
    <row r="35" spans="1:22" ht="13.5" customHeight="1" thickBot="1" x14ac:dyDescent="0.3">
      <c r="B35" s="7"/>
      <c r="V35" s="6"/>
    </row>
    <row r="36" spans="1:22" ht="21.75" customHeight="1" x14ac:dyDescent="0.25">
      <c r="A36" s="271" t="s">
        <v>109</v>
      </c>
      <c r="B36" s="32" t="s">
        <v>0</v>
      </c>
      <c r="C36" s="31" t="s">
        <v>1</v>
      </c>
      <c r="D36" s="226" t="s">
        <v>90</v>
      </c>
      <c r="E36" s="226" t="s">
        <v>35</v>
      </c>
      <c r="F36" s="281"/>
      <c r="V36" s="6"/>
    </row>
    <row r="37" spans="1:22" ht="33.75" customHeight="1" x14ac:dyDescent="0.25">
      <c r="A37" s="271"/>
      <c r="B37" s="329" t="s">
        <v>173</v>
      </c>
      <c r="C37" s="328">
        <v>2450</v>
      </c>
      <c r="D37" s="348">
        <v>500</v>
      </c>
      <c r="E37" s="349">
        <f>+C37/D37</f>
        <v>4.9000000000000004</v>
      </c>
      <c r="F37" s="281"/>
      <c r="V37" s="6"/>
    </row>
    <row r="38" spans="1:22" ht="29.25" customHeight="1" x14ac:dyDescent="0.25">
      <c r="B38" s="329" t="s">
        <v>86</v>
      </c>
      <c r="C38" s="328">
        <f>16884</f>
        <v>16884</v>
      </c>
      <c r="D38" s="348">
        <v>9450</v>
      </c>
      <c r="E38" s="350">
        <f>+C38/D38</f>
        <v>1.7866666666666666</v>
      </c>
      <c r="F38" s="236"/>
      <c r="V38" s="6"/>
    </row>
    <row r="39" spans="1:22" ht="21.75" customHeight="1" thickBot="1" x14ac:dyDescent="0.3">
      <c r="B39" s="26" t="s">
        <v>4</v>
      </c>
      <c r="C39" s="120">
        <f>+C38+C37</f>
        <v>19334</v>
      </c>
      <c r="D39" s="351">
        <f>SUM(D38:D38)</f>
        <v>9450</v>
      </c>
      <c r="E39" s="268"/>
      <c r="F39" s="237"/>
      <c r="V39" s="6"/>
    </row>
    <row r="40" spans="1:22" ht="21.75" customHeight="1" x14ac:dyDescent="0.25">
      <c r="B40" s="243"/>
      <c r="V40" s="6"/>
    </row>
    <row r="41" spans="1:22" ht="21.75" customHeight="1" x14ac:dyDescent="0.25">
      <c r="B41" s="6"/>
      <c r="V41" s="6"/>
    </row>
    <row r="42" spans="1:22" ht="21.75" customHeight="1" x14ac:dyDescent="0.25">
      <c r="B42" s="6"/>
      <c r="V42" s="6"/>
    </row>
    <row r="43" spans="1:22" ht="9.75" customHeight="1" x14ac:dyDescent="0.25">
      <c r="B43" s="6"/>
      <c r="V43" s="6"/>
    </row>
    <row r="44" spans="1:22" ht="15.75" x14ac:dyDescent="0.25">
      <c r="B44" s="35" t="s">
        <v>153</v>
      </c>
    </row>
    <row r="45" spans="1:22" ht="3.75" customHeight="1" thickBot="1" x14ac:dyDescent="0.3">
      <c r="B45" s="7"/>
    </row>
    <row r="46" spans="1:22" x14ac:dyDescent="0.25">
      <c r="A46" s="271" t="s">
        <v>93</v>
      </c>
      <c r="B46" s="32" t="s">
        <v>0</v>
      </c>
      <c r="C46" s="31" t="s">
        <v>1</v>
      </c>
      <c r="D46" s="226" t="s">
        <v>35</v>
      </c>
    </row>
    <row r="47" spans="1:22" x14ac:dyDescent="0.25">
      <c r="B47" s="282" t="s">
        <v>2</v>
      </c>
      <c r="C47" s="330">
        <f>+C38-250</f>
        <v>16634</v>
      </c>
      <c r="D47" s="331">
        <f>+(C47/$C$50)</f>
        <v>0.86034964311575468</v>
      </c>
    </row>
    <row r="48" spans="1:22" ht="30" x14ac:dyDescent="0.25">
      <c r="B48" s="327" t="s">
        <v>173</v>
      </c>
      <c r="C48" s="330">
        <f>+C37</f>
        <v>2450</v>
      </c>
      <c r="D48" s="331">
        <f t="shared" ref="D48:D49" si="0">+(C48/$C$50)</f>
        <v>0.12671976828385229</v>
      </c>
    </row>
    <row r="49" spans="1:6" ht="15.75" x14ac:dyDescent="0.25">
      <c r="B49" s="332" t="s">
        <v>3</v>
      </c>
      <c r="C49" s="330">
        <v>250</v>
      </c>
      <c r="D49" s="331">
        <f t="shared" si="0"/>
        <v>1.2930588600393089E-2</v>
      </c>
      <c r="E49" s="80"/>
      <c r="F49" s="80"/>
    </row>
    <row r="50" spans="1:6" ht="15.75" thickBot="1" x14ac:dyDescent="0.3">
      <c r="B50" s="26" t="s">
        <v>4</v>
      </c>
      <c r="C50" s="126">
        <f>SUM(C47:C49)</f>
        <v>19334</v>
      </c>
      <c r="D50" s="269">
        <f>SUM(D47:D49)</f>
        <v>1</v>
      </c>
    </row>
    <row r="51" spans="1:6" x14ac:dyDescent="0.25">
      <c r="B51" s="243"/>
    </row>
    <row r="52" spans="1:6" x14ac:dyDescent="0.25">
      <c r="B52" s="33"/>
      <c r="D52" s="80"/>
    </row>
    <row r="53" spans="1:6" x14ac:dyDescent="0.25">
      <c r="B53" s="33"/>
    </row>
    <row r="54" spans="1:6" x14ac:dyDescent="0.25">
      <c r="B54" s="33"/>
    </row>
    <row r="55" spans="1:6" x14ac:dyDescent="0.25">
      <c r="B55" s="33"/>
    </row>
    <row r="57" spans="1:6" ht="17.25" x14ac:dyDescent="0.25">
      <c r="B57" s="5" t="s">
        <v>154</v>
      </c>
    </row>
    <row r="58" spans="1:6" ht="7.5" customHeight="1" x14ac:dyDescent="0.25">
      <c r="B58" s="5"/>
    </row>
    <row r="59" spans="1:6" ht="15.75" x14ac:dyDescent="0.25">
      <c r="B59" s="35" t="s">
        <v>155</v>
      </c>
    </row>
    <row r="60" spans="1:6" ht="9" customHeight="1" thickBot="1" x14ac:dyDescent="0.3">
      <c r="B60" s="8"/>
    </row>
    <row r="61" spans="1:6" ht="30.75" thickBot="1" x14ac:dyDescent="0.3">
      <c r="A61" s="271" t="s">
        <v>94</v>
      </c>
      <c r="B61" s="32" t="s">
        <v>8</v>
      </c>
      <c r="C61" s="333" t="s">
        <v>1</v>
      </c>
      <c r="D61" s="226" t="s">
        <v>35</v>
      </c>
    </row>
    <row r="62" spans="1:6" x14ac:dyDescent="0.25">
      <c r="A62" s="271"/>
      <c r="B62" s="272"/>
      <c r="C62" s="293"/>
      <c r="D62" s="273"/>
    </row>
    <row r="63" spans="1:6" ht="15.75" x14ac:dyDescent="0.25">
      <c r="B63" s="352" t="s">
        <v>174</v>
      </c>
      <c r="C63" s="525">
        <v>11194</v>
      </c>
      <c r="D63" s="353">
        <f t="shared" ref="D63:D71" si="1">+(C63/$C$72)</f>
        <v>0.58656466149654163</v>
      </c>
    </row>
    <row r="64" spans="1:6" ht="15.75" x14ac:dyDescent="0.25">
      <c r="B64" s="352" t="s">
        <v>145</v>
      </c>
      <c r="C64" s="525">
        <v>2450</v>
      </c>
      <c r="D64" s="353">
        <f t="shared" si="1"/>
        <v>0.12837979459232865</v>
      </c>
    </row>
    <row r="65" spans="1:6" ht="15.75" x14ac:dyDescent="0.25">
      <c r="B65" s="352" t="s">
        <v>143</v>
      </c>
      <c r="C65" s="525">
        <v>90</v>
      </c>
      <c r="D65" s="353">
        <f t="shared" si="1"/>
        <v>4.7159924544120727E-3</v>
      </c>
    </row>
    <row r="66" spans="1:6" ht="15.75" x14ac:dyDescent="0.25">
      <c r="B66" s="352" t="s">
        <v>130</v>
      </c>
      <c r="C66" s="525">
        <v>700</v>
      </c>
      <c r="D66" s="353">
        <f t="shared" si="1"/>
        <v>3.66799413120939E-2</v>
      </c>
    </row>
    <row r="67" spans="1:6" ht="15.75" x14ac:dyDescent="0.25">
      <c r="B67" s="352" t="s">
        <v>175</v>
      </c>
      <c r="C67" s="525">
        <v>80</v>
      </c>
      <c r="D67" s="353">
        <f t="shared" si="1"/>
        <v>4.1919932928107312E-3</v>
      </c>
    </row>
    <row r="68" spans="1:6" ht="15.75" x14ac:dyDescent="0.25">
      <c r="B68" s="352" t="s">
        <v>144</v>
      </c>
      <c r="C68" s="525">
        <f>300+600+2000+500+750</f>
        <v>4150</v>
      </c>
      <c r="D68" s="353">
        <f t="shared" si="1"/>
        <v>0.2174596520645567</v>
      </c>
    </row>
    <row r="69" spans="1:6" ht="15.75" x14ac:dyDescent="0.25">
      <c r="B69" s="352" t="s">
        <v>176</v>
      </c>
      <c r="C69" s="525">
        <v>80</v>
      </c>
      <c r="D69" s="353">
        <f t="shared" si="1"/>
        <v>4.1919932928107312E-3</v>
      </c>
    </row>
    <row r="70" spans="1:6" ht="15.75" x14ac:dyDescent="0.25">
      <c r="B70" s="352" t="s">
        <v>146</v>
      </c>
      <c r="C70" s="525">
        <v>220</v>
      </c>
      <c r="D70" s="353">
        <f t="shared" si="1"/>
        <v>1.1527981555229511E-2</v>
      </c>
    </row>
    <row r="71" spans="1:6" ht="15.75" x14ac:dyDescent="0.25">
      <c r="B71" s="352" t="s">
        <v>147</v>
      </c>
      <c r="C71" s="525">
        <v>120</v>
      </c>
      <c r="D71" s="353">
        <f t="shared" si="1"/>
        <v>6.2879899392160972E-3</v>
      </c>
    </row>
    <row r="72" spans="1:6" ht="18.75" customHeight="1" thickBot="1" x14ac:dyDescent="0.3">
      <c r="B72" s="26" t="s">
        <v>4</v>
      </c>
      <c r="C72" s="126">
        <f>SUM(C63:C71)</f>
        <v>19084</v>
      </c>
      <c r="D72" s="294">
        <f>SUM(D63:D71)</f>
        <v>0.99999999999999989</v>
      </c>
      <c r="E72" s="80"/>
      <c r="F72" s="80"/>
    </row>
    <row r="73" spans="1:6" ht="18.75" customHeight="1" x14ac:dyDescent="0.25">
      <c r="B73" s="243"/>
      <c r="C73" s="90"/>
      <c r="D73" s="91"/>
    </row>
    <row r="74" spans="1:6" ht="18.75" customHeight="1" x14ac:dyDescent="0.25">
      <c r="B74" s="243"/>
      <c r="C74" s="90"/>
      <c r="D74" s="91"/>
    </row>
    <row r="75" spans="1:6" x14ac:dyDescent="0.25">
      <c r="B75" s="9"/>
    </row>
    <row r="76" spans="1:6" ht="15.75" x14ac:dyDescent="0.25">
      <c r="B76" s="35" t="s">
        <v>156</v>
      </c>
    </row>
    <row r="77" spans="1:6" ht="7.5" customHeight="1" thickBot="1" x14ac:dyDescent="0.3">
      <c r="B77" s="10"/>
    </row>
    <row r="78" spans="1:6" x14ac:dyDescent="0.25">
      <c r="A78" s="271" t="s">
        <v>95</v>
      </c>
      <c r="B78" s="227" t="s">
        <v>8</v>
      </c>
      <c r="C78" s="228" t="s">
        <v>116</v>
      </c>
      <c r="D78" s="226" t="s">
        <v>35</v>
      </c>
    </row>
    <row r="79" spans="1:6" ht="15.75" x14ac:dyDescent="0.25">
      <c r="B79" s="285" t="s">
        <v>177</v>
      </c>
      <c r="C79" s="285">
        <v>240</v>
      </c>
      <c r="D79" s="295">
        <f>+(C79/$C$80)</f>
        <v>1</v>
      </c>
    </row>
    <row r="80" spans="1:6" ht="15.75" thickBot="1" x14ac:dyDescent="0.3">
      <c r="B80" s="265" t="s">
        <v>4</v>
      </c>
      <c r="C80" s="185">
        <f>SUM(C79:C79)</f>
        <v>240</v>
      </c>
      <c r="D80" s="267">
        <f>SUM(D79:D79)</f>
        <v>1</v>
      </c>
    </row>
    <row r="83" spans="1:9" ht="21.75" x14ac:dyDescent="0.25">
      <c r="B83" s="3" t="s">
        <v>10</v>
      </c>
    </row>
    <row r="84" spans="1:9" ht="30" x14ac:dyDescent="0.25">
      <c r="B84" s="12" t="s">
        <v>119</v>
      </c>
      <c r="I84" s="335" t="s">
        <v>182</v>
      </c>
    </row>
    <row r="85" spans="1:9" ht="14.25" customHeight="1" x14ac:dyDescent="0.25">
      <c r="B85" s="13"/>
    </row>
    <row r="86" spans="1:9" ht="14.25" customHeight="1" thickBot="1" x14ac:dyDescent="0.3">
      <c r="B86" s="35" t="s">
        <v>157</v>
      </c>
    </row>
    <row r="87" spans="1:9" ht="14.25" customHeight="1" x14ac:dyDescent="0.25">
      <c r="A87" s="271" t="s">
        <v>96</v>
      </c>
      <c r="B87" s="340" t="s">
        <v>179</v>
      </c>
      <c r="C87" s="341" t="s">
        <v>180</v>
      </c>
      <c r="D87" s="342" t="s">
        <v>181</v>
      </c>
      <c r="E87" s="337"/>
    </row>
    <row r="88" spans="1:9" ht="14.25" customHeight="1" x14ac:dyDescent="0.25">
      <c r="B88" s="336" t="s">
        <v>11</v>
      </c>
      <c r="C88" s="320">
        <v>1036</v>
      </c>
      <c r="D88" s="380">
        <v>500</v>
      </c>
      <c r="E88" s="337"/>
    </row>
    <row r="89" spans="1:9" ht="14.25" customHeight="1" x14ac:dyDescent="0.25">
      <c r="B89" s="336" t="s">
        <v>32</v>
      </c>
      <c r="C89" s="320">
        <v>81</v>
      </c>
      <c r="D89" s="380"/>
      <c r="E89" s="337"/>
    </row>
    <row r="90" spans="1:9" ht="14.25" customHeight="1" x14ac:dyDescent="0.25">
      <c r="B90" s="336" t="s">
        <v>178</v>
      </c>
      <c r="C90" s="320">
        <v>269</v>
      </c>
      <c r="D90" s="380"/>
      <c r="E90" s="337"/>
    </row>
    <row r="91" spans="1:9" ht="14.25" customHeight="1" thickBot="1" x14ac:dyDescent="0.3">
      <c r="B91" s="343"/>
      <c r="C91" s="344"/>
      <c r="D91" s="345"/>
      <c r="E91" s="337"/>
    </row>
    <row r="92" spans="1:9" ht="14.25" customHeight="1" thickBot="1" x14ac:dyDescent="0.3">
      <c r="B92" s="338"/>
      <c r="C92" s="339"/>
      <c r="D92" s="337"/>
      <c r="E92" s="337"/>
    </row>
    <row r="93" spans="1:9" ht="14.25" customHeight="1" x14ac:dyDescent="0.25">
      <c r="B93" s="340" t="str">
        <f>+C87</f>
        <v>Docentes Beneficiad</v>
      </c>
      <c r="C93" s="342" t="str">
        <f>+D87</f>
        <v xml:space="preserve">Metas </v>
      </c>
      <c r="D93" s="337"/>
      <c r="E93" s="337"/>
    </row>
    <row r="94" spans="1:9" ht="14.25" customHeight="1" thickBot="1" x14ac:dyDescent="0.3">
      <c r="B94" s="524">
        <f>+C88+C89+C90</f>
        <v>1386</v>
      </c>
      <c r="C94" s="346">
        <f>+D88</f>
        <v>500</v>
      </c>
      <c r="D94" s="337"/>
      <c r="E94" s="337"/>
    </row>
    <row r="95" spans="1:9" ht="14.25" customHeight="1" x14ac:dyDescent="0.25">
      <c r="B95" s="13"/>
    </row>
    <row r="96" spans="1:9" ht="14.25" customHeight="1" x14ac:dyDescent="0.25">
      <c r="B96" s="13"/>
    </row>
    <row r="97" spans="1:4" ht="14.25" customHeight="1" x14ac:dyDescent="0.25">
      <c r="B97" s="13"/>
    </row>
    <row r="98" spans="1:4" ht="15.75" x14ac:dyDescent="0.25">
      <c r="B98" s="35" t="s">
        <v>158</v>
      </c>
    </row>
    <row r="99" spans="1:4" ht="15.75" thickBot="1" x14ac:dyDescent="0.3">
      <c r="B99" s="10"/>
    </row>
    <row r="100" spans="1:4" x14ac:dyDescent="0.25">
      <c r="A100" s="271" t="s">
        <v>127</v>
      </c>
      <c r="B100" s="227" t="s">
        <v>8</v>
      </c>
      <c r="C100" s="228" t="s">
        <v>116</v>
      </c>
      <c r="D100" s="226" t="s">
        <v>35</v>
      </c>
    </row>
    <row r="101" spans="1:4" ht="21.75" customHeight="1" x14ac:dyDescent="0.25">
      <c r="B101" s="313" t="s">
        <v>183</v>
      </c>
      <c r="C101" s="319">
        <v>55</v>
      </c>
      <c r="D101" s="347">
        <f>+C101/C$114</f>
        <v>3.968253968253968E-2</v>
      </c>
    </row>
    <row r="102" spans="1:4" x14ac:dyDescent="0.25">
      <c r="B102" s="320" t="s">
        <v>184</v>
      </c>
      <c r="C102" s="321">
        <v>345</v>
      </c>
      <c r="D102" s="347">
        <f t="shared" ref="D102:D112" si="2">+C102/C$114</f>
        <v>0.24891774891774893</v>
      </c>
    </row>
    <row r="103" spans="1:4" x14ac:dyDescent="0.25">
      <c r="B103" s="320" t="s">
        <v>185</v>
      </c>
      <c r="C103" s="321">
        <v>92</v>
      </c>
      <c r="D103" s="347">
        <f t="shared" si="2"/>
        <v>6.6378066378066383E-2</v>
      </c>
    </row>
    <row r="104" spans="1:4" ht="15.75" x14ac:dyDescent="0.25">
      <c r="B104" s="317" t="s">
        <v>186</v>
      </c>
      <c r="C104" s="321">
        <v>87</v>
      </c>
      <c r="D104" s="347">
        <f t="shared" si="2"/>
        <v>6.2770562770562768E-2</v>
      </c>
    </row>
    <row r="105" spans="1:4" x14ac:dyDescent="0.25">
      <c r="B105" s="320" t="s">
        <v>187</v>
      </c>
      <c r="C105" s="321">
        <v>144</v>
      </c>
      <c r="D105" s="347">
        <f t="shared" si="2"/>
        <v>0.1038961038961039</v>
      </c>
    </row>
    <row r="106" spans="1:4" x14ac:dyDescent="0.25">
      <c r="B106" s="320" t="s">
        <v>190</v>
      </c>
      <c r="C106" s="321">
        <f>103+15</f>
        <v>118</v>
      </c>
      <c r="D106" s="347">
        <f t="shared" si="2"/>
        <v>8.5137085137085136E-2</v>
      </c>
    </row>
    <row r="107" spans="1:4" x14ac:dyDescent="0.25">
      <c r="B107" s="320" t="s">
        <v>134</v>
      </c>
      <c r="C107" s="321">
        <v>51</v>
      </c>
      <c r="D107" s="347">
        <f t="shared" si="2"/>
        <v>3.67965367965368E-2</v>
      </c>
    </row>
    <row r="108" spans="1:4" x14ac:dyDescent="0.25">
      <c r="B108" s="320" t="s">
        <v>188</v>
      </c>
      <c r="C108" s="321">
        <v>31</v>
      </c>
      <c r="D108" s="347">
        <f t="shared" si="2"/>
        <v>2.2366522366522368E-2</v>
      </c>
    </row>
    <row r="109" spans="1:4" x14ac:dyDescent="0.25">
      <c r="B109" s="320" t="s">
        <v>189</v>
      </c>
      <c r="C109" s="321">
        <v>55</v>
      </c>
      <c r="D109" s="347">
        <f t="shared" si="2"/>
        <v>3.968253968253968E-2</v>
      </c>
    </row>
    <row r="110" spans="1:4" x14ac:dyDescent="0.25">
      <c r="B110" s="320" t="s">
        <v>191</v>
      </c>
      <c r="C110" s="324">
        <v>73</v>
      </c>
      <c r="D110" s="347">
        <f t="shared" si="2"/>
        <v>5.2669552669552672E-2</v>
      </c>
    </row>
    <row r="111" spans="1:4" x14ac:dyDescent="0.25">
      <c r="B111" s="320" t="s">
        <v>192</v>
      </c>
      <c r="C111" s="324">
        <v>81</v>
      </c>
      <c r="D111" s="347">
        <f t="shared" si="2"/>
        <v>5.844155844155844E-2</v>
      </c>
    </row>
    <row r="112" spans="1:4" x14ac:dyDescent="0.25">
      <c r="B112" s="320" t="s">
        <v>193</v>
      </c>
      <c r="C112" s="324">
        <v>166</v>
      </c>
      <c r="D112" s="347">
        <f t="shared" si="2"/>
        <v>0.11976911976911978</v>
      </c>
    </row>
    <row r="113" spans="1:8" x14ac:dyDescent="0.25">
      <c r="B113" s="320" t="s">
        <v>194</v>
      </c>
      <c r="C113" s="324">
        <f>24+64</f>
        <v>88</v>
      </c>
      <c r="D113" s="347">
        <f>+C113/C$114</f>
        <v>6.3492063492063489E-2</v>
      </c>
    </row>
    <row r="114" spans="1:8" ht="15.75" thickBot="1" x14ac:dyDescent="0.3">
      <c r="B114" s="265" t="s">
        <v>4</v>
      </c>
      <c r="C114" s="185">
        <f>SUM(C101:C113)</f>
        <v>1386</v>
      </c>
      <c r="D114" s="267">
        <f>SUM(D101:D113)</f>
        <v>1</v>
      </c>
    </row>
    <row r="117" spans="1:8" x14ac:dyDescent="0.25">
      <c r="B117" s="14"/>
    </row>
    <row r="118" spans="1:8" ht="21.75" x14ac:dyDescent="0.25">
      <c r="B118" s="3" t="s">
        <v>115</v>
      </c>
    </row>
    <row r="119" spans="1:8" x14ac:dyDescent="0.25">
      <c r="B119" s="6"/>
    </row>
    <row r="120" spans="1:8" ht="16.5" thickBot="1" x14ac:dyDescent="0.3">
      <c r="B120" s="35" t="s">
        <v>159</v>
      </c>
    </row>
    <row r="121" spans="1:8" ht="45.75" thickBot="1" x14ac:dyDescent="0.3">
      <c r="A121" s="271" t="s">
        <v>282</v>
      </c>
      <c r="B121" s="15" t="s">
        <v>13</v>
      </c>
      <c r="C121" s="287" t="s">
        <v>0</v>
      </c>
      <c r="D121" s="287" t="s">
        <v>274</v>
      </c>
      <c r="E121" s="287" t="s">
        <v>275</v>
      </c>
      <c r="F121" s="34"/>
      <c r="G121" s="34"/>
      <c r="H121" s="34"/>
    </row>
    <row r="122" spans="1:8" ht="15.75" thickBot="1" x14ac:dyDescent="0.3">
      <c r="B122" s="17" t="s">
        <v>14</v>
      </c>
      <c r="C122" s="18" t="s">
        <v>7</v>
      </c>
      <c r="D122" s="241">
        <v>121</v>
      </c>
      <c r="E122" s="94">
        <f>+D122/D126</f>
        <v>5.805863442253251E-3</v>
      </c>
      <c r="F122" s="238"/>
    </row>
    <row r="123" spans="1:8" ht="45.75" thickBot="1" x14ac:dyDescent="0.3">
      <c r="B123" s="378" t="s">
        <v>15</v>
      </c>
      <c r="C123" s="18" t="s">
        <v>16</v>
      </c>
      <c r="D123" s="244">
        <f>+C47+C49</f>
        <v>16884</v>
      </c>
      <c r="E123" s="94">
        <f>+D123/D126</f>
        <v>0.81013387073556931</v>
      </c>
      <c r="F123" s="238"/>
    </row>
    <row r="124" spans="1:8" ht="72" customHeight="1" thickBot="1" x14ac:dyDescent="0.3">
      <c r="B124" s="379"/>
      <c r="C124" s="18" t="s">
        <v>173</v>
      </c>
      <c r="D124" s="244">
        <f>+C48</f>
        <v>2450</v>
      </c>
      <c r="E124" s="94">
        <f>+D124/D126</f>
        <v>0.11755673912000383</v>
      </c>
      <c r="F124" s="238"/>
    </row>
    <row r="125" spans="1:8" ht="45.75" thickBot="1" x14ac:dyDescent="0.3">
      <c r="B125" s="314" t="s">
        <v>17</v>
      </c>
      <c r="C125" s="18" t="s">
        <v>276</v>
      </c>
      <c r="D125" s="244">
        <f>+C114</f>
        <v>1386</v>
      </c>
      <c r="E125" s="94">
        <f>+D125/D126</f>
        <v>6.6503526702173604E-2</v>
      </c>
      <c r="F125" s="238"/>
    </row>
    <row r="126" spans="1:8" ht="15.75" thickBot="1" x14ac:dyDescent="0.3">
      <c r="B126" s="288" t="s">
        <v>18</v>
      </c>
      <c r="C126" s="29"/>
      <c r="D126" s="127">
        <f>+D125+D124+D123+D122</f>
        <v>20841</v>
      </c>
      <c r="E126" s="162">
        <f>SUM(E122:E125)</f>
        <v>1</v>
      </c>
      <c r="F126" s="239"/>
    </row>
    <row r="127" spans="1:8" x14ac:dyDescent="0.25">
      <c r="B127" s="11"/>
    </row>
    <row r="128" spans="1:8" x14ac:dyDescent="0.25">
      <c r="D128" s="80"/>
      <c r="E128" s="80"/>
      <c r="F128" s="80"/>
    </row>
    <row r="130" spans="1:6" ht="21.75" x14ac:dyDescent="0.25">
      <c r="B130" s="3" t="s">
        <v>36</v>
      </c>
    </row>
    <row r="131" spans="1:6" x14ac:dyDescent="0.25">
      <c r="B131" s="8"/>
    </row>
    <row r="132" spans="1:6" ht="41.25" customHeight="1" thickBot="1" x14ac:dyDescent="0.3">
      <c r="B132" s="373" t="s">
        <v>160</v>
      </c>
      <c r="C132" s="373"/>
      <c r="D132" s="373"/>
      <c r="E132" s="373"/>
      <c r="F132" s="373"/>
    </row>
    <row r="133" spans="1:6" x14ac:dyDescent="0.25">
      <c r="A133" s="271" t="s">
        <v>97</v>
      </c>
      <c r="B133" s="374" t="s">
        <v>13</v>
      </c>
      <c r="C133" s="376" t="s">
        <v>0</v>
      </c>
      <c r="D133" s="30" t="s">
        <v>131</v>
      </c>
      <c r="E133" s="30" t="s">
        <v>34</v>
      </c>
      <c r="F133" s="34"/>
    </row>
    <row r="134" spans="1:6" ht="30.75" thickBot="1" x14ac:dyDescent="0.3">
      <c r="B134" s="375"/>
      <c r="C134" s="377"/>
      <c r="D134" s="23" t="s">
        <v>132</v>
      </c>
      <c r="E134" s="23" t="s">
        <v>132</v>
      </c>
      <c r="F134" s="34"/>
    </row>
    <row r="135" spans="1:6" ht="15.75" thickBot="1" x14ac:dyDescent="0.3">
      <c r="B135" s="19" t="s">
        <v>14</v>
      </c>
      <c r="C135" s="18" t="s">
        <v>19</v>
      </c>
      <c r="D135" s="297">
        <v>57</v>
      </c>
      <c r="E135" s="181">
        <f>+(D135/$D$138)</f>
        <v>5.2245646196150321E-3</v>
      </c>
      <c r="F135" s="240"/>
    </row>
    <row r="136" spans="1:6" ht="59.25" customHeight="1" thickBot="1" x14ac:dyDescent="0.3">
      <c r="B136" s="19" t="s">
        <v>15</v>
      </c>
      <c r="C136" s="18" t="s">
        <v>20</v>
      </c>
      <c r="D136" s="297">
        <v>10362</v>
      </c>
      <c r="E136" s="94">
        <f>+(D136/$D$138)</f>
        <v>0.94977085242896431</v>
      </c>
      <c r="F136" s="238"/>
    </row>
    <row r="137" spans="1:6" ht="30.75" thickBot="1" x14ac:dyDescent="0.3">
      <c r="B137" s="16" t="s">
        <v>17</v>
      </c>
      <c r="C137" s="18" t="s">
        <v>126</v>
      </c>
      <c r="D137" s="297">
        <v>491</v>
      </c>
      <c r="E137" s="94">
        <f>+(D137/$D$138)</f>
        <v>4.5004582951420714E-2</v>
      </c>
      <c r="F137" s="238"/>
    </row>
    <row r="138" spans="1:6" ht="15.75" thickBot="1" x14ac:dyDescent="0.3">
      <c r="B138" s="288" t="s">
        <v>4</v>
      </c>
      <c r="C138" s="29"/>
      <c r="D138" s="127">
        <f>SUM(D135:D137)</f>
        <v>10910</v>
      </c>
      <c r="E138" s="162">
        <f>SUM(E135:E137)</f>
        <v>1</v>
      </c>
      <c r="F138" s="239"/>
    </row>
    <row r="139" spans="1:6" x14ac:dyDescent="0.25">
      <c r="B139" s="93"/>
    </row>
    <row r="140" spans="1:6" x14ac:dyDescent="0.25">
      <c r="B140" s="93"/>
    </row>
    <row r="141" spans="1:6" x14ac:dyDescent="0.25">
      <c r="B141" s="93"/>
    </row>
    <row r="142" spans="1:6" ht="21.75" x14ac:dyDescent="0.25">
      <c r="B142" s="3" t="s">
        <v>113</v>
      </c>
    </row>
    <row r="143" spans="1:6" ht="21.75" x14ac:dyDescent="0.25">
      <c r="B143" s="3"/>
    </row>
    <row r="145" spans="1:6" ht="16.5" thickBot="1" x14ac:dyDescent="0.3">
      <c r="B145" s="35" t="s">
        <v>161</v>
      </c>
    </row>
    <row r="146" spans="1:6" ht="15" customHeight="1" x14ac:dyDescent="0.25">
      <c r="A146" s="271" t="s">
        <v>98</v>
      </c>
      <c r="B146" s="374" t="s">
        <v>48</v>
      </c>
      <c r="C146" s="376" t="s">
        <v>99</v>
      </c>
      <c r="D146" s="30" t="s">
        <v>34</v>
      </c>
      <c r="E146" s="34"/>
      <c r="F146" s="34"/>
    </row>
    <row r="147" spans="1:6" ht="15.75" thickBot="1" x14ac:dyDescent="0.3">
      <c r="B147" s="375"/>
      <c r="C147" s="377"/>
      <c r="D147" s="23" t="s">
        <v>47</v>
      </c>
      <c r="E147" s="34"/>
      <c r="F147" s="34"/>
    </row>
    <row r="148" spans="1:6" ht="15.75" thickBot="1" x14ac:dyDescent="0.3">
      <c r="B148" s="19" t="s">
        <v>51</v>
      </c>
      <c r="C148" s="526">
        <f>+C163+C183+C199</f>
        <v>6338</v>
      </c>
      <c r="D148" s="94">
        <f>+C148/$C$153</f>
        <v>0.30411208675207524</v>
      </c>
      <c r="E148" s="65"/>
      <c r="F148" s="65"/>
    </row>
    <row r="149" spans="1:6" ht="20.25" customHeight="1" thickBot="1" x14ac:dyDescent="0.3">
      <c r="B149" s="19" t="s">
        <v>52</v>
      </c>
      <c r="C149" s="526">
        <f>+C164+C184+C200</f>
        <v>4058</v>
      </c>
      <c r="D149" s="94">
        <f>+C149/$C$153</f>
        <v>0.19471234585672473</v>
      </c>
      <c r="E149" s="65"/>
      <c r="F149" s="65"/>
    </row>
    <row r="150" spans="1:6" ht="15.75" thickBot="1" x14ac:dyDescent="0.3">
      <c r="B150" s="63" t="s">
        <v>53</v>
      </c>
      <c r="C150" s="526">
        <f>+C165+C185+C201</f>
        <v>4062</v>
      </c>
      <c r="D150" s="94">
        <f>+C150/$C$153</f>
        <v>0.19490427522671658</v>
      </c>
      <c r="E150" s="65"/>
      <c r="F150" s="65"/>
    </row>
    <row r="151" spans="1:6" ht="15.75" thickBot="1" x14ac:dyDescent="0.3">
      <c r="B151" s="64" t="s">
        <v>54</v>
      </c>
      <c r="C151" s="526">
        <f>+C166+C186+C202</f>
        <v>3537</v>
      </c>
      <c r="D151" s="94">
        <f>+C151/$C$153</f>
        <v>0.16971354541528719</v>
      </c>
      <c r="E151" s="65"/>
      <c r="F151" s="65"/>
    </row>
    <row r="152" spans="1:6" ht="20.25" customHeight="1" thickBot="1" x14ac:dyDescent="0.3">
      <c r="B152" s="63" t="s">
        <v>55</v>
      </c>
      <c r="C152" s="526">
        <f>+C167+C187+C203</f>
        <v>2846</v>
      </c>
      <c r="D152" s="94">
        <f>+C152/$C$153</f>
        <v>0.1365577467491963</v>
      </c>
      <c r="E152" s="65"/>
      <c r="F152" s="65"/>
    </row>
    <row r="153" spans="1:6" ht="15.75" thickBot="1" x14ac:dyDescent="0.3">
      <c r="B153" s="15" t="s">
        <v>4</v>
      </c>
      <c r="C153" s="527">
        <f>SUM(C148:C152)</f>
        <v>20841</v>
      </c>
      <c r="D153" s="82">
        <f>SUM(D148:D152)</f>
        <v>1</v>
      </c>
      <c r="E153" s="66"/>
      <c r="F153" s="66"/>
    </row>
    <row r="154" spans="1:6" x14ac:dyDescent="0.25">
      <c r="B154" s="205"/>
      <c r="C154" s="118"/>
      <c r="D154" s="118"/>
      <c r="E154" s="118"/>
      <c r="F154" s="118"/>
    </row>
    <row r="155" spans="1:6" x14ac:dyDescent="0.25">
      <c r="B155" s="205"/>
      <c r="C155" s="171"/>
      <c r="D155" s="173"/>
      <c r="E155" s="172"/>
      <c r="F155" s="172"/>
    </row>
    <row r="156" spans="1:6" x14ac:dyDescent="0.25">
      <c r="B156" s="173"/>
      <c r="C156" s="118"/>
      <c r="D156" s="118"/>
      <c r="E156" s="118"/>
      <c r="F156" s="118"/>
    </row>
    <row r="157" spans="1:6" x14ac:dyDescent="0.25">
      <c r="D157" s="80"/>
    </row>
    <row r="160" spans="1:6" ht="16.5" thickBot="1" x14ac:dyDescent="0.3">
      <c r="B160" s="35" t="s">
        <v>162</v>
      </c>
    </row>
    <row r="161" spans="1:6" ht="15" customHeight="1" x14ac:dyDescent="0.25">
      <c r="A161" s="296" t="s">
        <v>283</v>
      </c>
      <c r="B161" s="374" t="s">
        <v>48</v>
      </c>
      <c r="C161" s="376" t="s">
        <v>49</v>
      </c>
      <c r="D161" s="30" t="s">
        <v>34</v>
      </c>
      <c r="E161" s="34"/>
      <c r="F161" s="34"/>
    </row>
    <row r="162" spans="1:6" ht="15.75" thickBot="1" x14ac:dyDescent="0.3">
      <c r="A162" s="298">
        <v>17</v>
      </c>
      <c r="B162" s="375"/>
      <c r="C162" s="377"/>
      <c r="D162" s="23" t="s">
        <v>47</v>
      </c>
      <c r="E162" s="34"/>
      <c r="F162" s="34"/>
    </row>
    <row r="163" spans="1:6" ht="15.75" thickBot="1" x14ac:dyDescent="0.3">
      <c r="A163" s="300"/>
      <c r="B163" s="19" t="s">
        <v>51</v>
      </c>
      <c r="C163" s="19">
        <f>+A165+A171+A176+A178</f>
        <v>38</v>
      </c>
      <c r="D163" s="98">
        <f>+C163/$C$168</f>
        <v>0.31404958677685951</v>
      </c>
      <c r="E163" s="65"/>
      <c r="F163" s="65"/>
    </row>
    <row r="164" spans="1:6" ht="15.75" thickBot="1" x14ac:dyDescent="0.3">
      <c r="A164" s="300"/>
      <c r="B164" s="19" t="s">
        <v>52</v>
      </c>
      <c r="C164" s="19">
        <f>+A162+A179</f>
        <v>23</v>
      </c>
      <c r="D164" s="98">
        <f>+C164/$C$168</f>
        <v>0.19008264462809918</v>
      </c>
      <c r="E164" s="65"/>
      <c r="F164" s="65"/>
    </row>
    <row r="165" spans="1:6" ht="15.75" thickBot="1" x14ac:dyDescent="0.3">
      <c r="A165" s="300">
        <v>2</v>
      </c>
      <c r="B165" s="63" t="s">
        <v>53</v>
      </c>
      <c r="C165" s="19">
        <f>+A166+A173</f>
        <v>39</v>
      </c>
      <c r="D165" s="98">
        <f>+C165/$C$168</f>
        <v>0.32231404958677684</v>
      </c>
      <c r="E165" s="65"/>
      <c r="F165" s="65"/>
    </row>
    <row r="166" spans="1:6" ht="15.75" thickBot="1" x14ac:dyDescent="0.3">
      <c r="A166" s="300">
        <v>36</v>
      </c>
      <c r="B166" s="64" t="s">
        <v>54</v>
      </c>
      <c r="C166" s="19">
        <f>+A168+A170+A172+A174</f>
        <v>4</v>
      </c>
      <c r="D166" s="98">
        <f>+C166/$C$168</f>
        <v>3.3057851239669422E-2</v>
      </c>
      <c r="E166" s="65"/>
      <c r="F166" s="65"/>
    </row>
    <row r="167" spans="1:6" ht="15.75" thickBot="1" x14ac:dyDescent="0.3">
      <c r="A167" s="300"/>
      <c r="B167" s="16" t="s">
        <v>55</v>
      </c>
      <c r="C167" s="19">
        <f>+A177</f>
        <v>17</v>
      </c>
      <c r="D167" s="98">
        <f>+C167/$C$168</f>
        <v>0.14049586776859505</v>
      </c>
      <c r="E167" s="65"/>
      <c r="F167" s="65"/>
    </row>
    <row r="168" spans="1:6" ht="15.75" thickBot="1" x14ac:dyDescent="0.3">
      <c r="A168" s="300">
        <v>1</v>
      </c>
      <c r="B168" s="288" t="s">
        <v>4</v>
      </c>
      <c r="C168" s="206">
        <f>SUM(C163:C167)</f>
        <v>121</v>
      </c>
      <c r="D168" s="82">
        <f>SUM(D163:D167)</f>
        <v>0.99999999999999989</v>
      </c>
      <c r="E168" s="66"/>
      <c r="F168" s="66"/>
    </row>
    <row r="169" spans="1:6" x14ac:dyDescent="0.25">
      <c r="A169" s="300"/>
      <c r="B169" s="205"/>
    </row>
    <row r="170" spans="1:6" x14ac:dyDescent="0.25">
      <c r="A170" s="300">
        <v>1</v>
      </c>
      <c r="B170" s="205"/>
    </row>
    <row r="171" spans="1:6" x14ac:dyDescent="0.25">
      <c r="A171" s="300">
        <v>10</v>
      </c>
      <c r="B171" s="173"/>
    </row>
    <row r="172" spans="1:6" x14ac:dyDescent="0.25">
      <c r="A172" s="300">
        <v>1</v>
      </c>
    </row>
    <row r="173" spans="1:6" x14ac:dyDescent="0.25">
      <c r="A173" s="300">
        <v>3</v>
      </c>
    </row>
    <row r="174" spans="1:6" x14ac:dyDescent="0.25">
      <c r="A174" s="300">
        <v>1</v>
      </c>
    </row>
    <row r="175" spans="1:6" x14ac:dyDescent="0.25">
      <c r="A175" s="300"/>
    </row>
    <row r="176" spans="1:6" x14ac:dyDescent="0.25">
      <c r="A176" s="300">
        <v>25</v>
      </c>
    </row>
    <row r="177" spans="1:6" x14ac:dyDescent="0.25">
      <c r="A177" s="300">
        <v>17</v>
      </c>
    </row>
    <row r="178" spans="1:6" x14ac:dyDescent="0.25">
      <c r="A178" s="300">
        <v>1</v>
      </c>
    </row>
    <row r="179" spans="1:6" ht="15.75" thickBot="1" x14ac:dyDescent="0.3">
      <c r="A179" s="302">
        <v>6</v>
      </c>
    </row>
    <row r="180" spans="1:6" ht="16.5" thickBot="1" x14ac:dyDescent="0.3">
      <c r="B180" s="35" t="s">
        <v>163</v>
      </c>
    </row>
    <row r="181" spans="1:6" ht="15" customHeight="1" x14ac:dyDescent="0.25">
      <c r="A181" s="296" t="s">
        <v>284</v>
      </c>
      <c r="B181" s="374" t="s">
        <v>48</v>
      </c>
      <c r="C181" s="376" t="s">
        <v>100</v>
      </c>
      <c r="D181" s="30" t="s">
        <v>34</v>
      </c>
      <c r="E181" s="34"/>
      <c r="F181" s="34"/>
    </row>
    <row r="182" spans="1:6" ht="15.75" thickBot="1" x14ac:dyDescent="0.3">
      <c r="B182" s="375"/>
      <c r="C182" s="377"/>
      <c r="D182" s="23" t="s">
        <v>47</v>
      </c>
      <c r="E182" s="34"/>
      <c r="F182" s="34"/>
    </row>
    <row r="183" spans="1:6" ht="15.75" thickBot="1" x14ac:dyDescent="0.3">
      <c r="B183" s="19" t="s">
        <v>51</v>
      </c>
      <c r="C183" s="121">
        <f>+D221+D227+D232+D234</f>
        <v>5621</v>
      </c>
      <c r="D183" s="83">
        <f>+C183/$C$188</f>
        <v>0.29073135409123824</v>
      </c>
      <c r="E183" s="65"/>
      <c r="F183" s="65"/>
    </row>
    <row r="184" spans="1:6" ht="15.75" thickBot="1" x14ac:dyDescent="0.3">
      <c r="B184" s="19" t="s">
        <v>52</v>
      </c>
      <c r="C184" s="121">
        <f>+D218+D219+D220+D235</f>
        <v>3714</v>
      </c>
      <c r="D184" s="83">
        <f>+C184/$C$188</f>
        <v>0.19209682424743973</v>
      </c>
      <c r="E184" s="65"/>
      <c r="F184" s="65"/>
    </row>
    <row r="185" spans="1:6" ht="15.75" thickBot="1" x14ac:dyDescent="0.3">
      <c r="B185" s="63" t="s">
        <v>53</v>
      </c>
      <c r="C185" s="121">
        <f>+D222+D229</f>
        <v>3865</v>
      </c>
      <c r="D185" s="83">
        <f>+C185/$C$188</f>
        <v>0.19990689976207718</v>
      </c>
      <c r="E185" s="65"/>
      <c r="F185" s="65"/>
    </row>
    <row r="186" spans="1:6" ht="15.75" thickBot="1" x14ac:dyDescent="0.3">
      <c r="B186" s="64" t="s">
        <v>54</v>
      </c>
      <c r="C186" s="121">
        <f>+D224+D225+D226+D230+D228</f>
        <v>3364</v>
      </c>
      <c r="D186" s="83">
        <f>+C186/$C$188</f>
        <v>0.1739940002068894</v>
      </c>
      <c r="E186" s="65"/>
      <c r="F186" s="65"/>
    </row>
    <row r="187" spans="1:6" ht="15.75" thickBot="1" x14ac:dyDescent="0.3">
      <c r="B187" s="16" t="s">
        <v>55</v>
      </c>
      <c r="C187" s="121">
        <f>+D223+D231+D233</f>
        <v>2770</v>
      </c>
      <c r="D187" s="83">
        <f>+C187/$C$188</f>
        <v>0.14327092169235545</v>
      </c>
      <c r="E187" s="65"/>
      <c r="F187" s="65"/>
    </row>
    <row r="188" spans="1:6" ht="15.75" thickBot="1" x14ac:dyDescent="0.3">
      <c r="B188" s="288" t="s">
        <v>4</v>
      </c>
      <c r="C188" s="207">
        <f>SUM(C183:C187)</f>
        <v>19334</v>
      </c>
      <c r="D188" s="82">
        <f>SUM(D183:D187)</f>
        <v>1</v>
      </c>
      <c r="E188" s="66"/>
      <c r="F188" s="66"/>
    </row>
    <row r="189" spans="1:6" x14ac:dyDescent="0.25">
      <c r="B189" s="205"/>
      <c r="D189" s="85"/>
    </row>
    <row r="190" spans="1:6" x14ac:dyDescent="0.25">
      <c r="B190" s="205"/>
    </row>
    <row r="191" spans="1:6" x14ac:dyDescent="0.25">
      <c r="B191" s="173"/>
    </row>
    <row r="192" spans="1:6" x14ac:dyDescent="0.25">
      <c r="D192" s="80"/>
    </row>
    <row r="193" spans="1:6" x14ac:dyDescent="0.25">
      <c r="C193" s="80"/>
    </row>
    <row r="196" spans="1:6" ht="16.5" thickBot="1" x14ac:dyDescent="0.3">
      <c r="B196" s="35" t="s">
        <v>164</v>
      </c>
    </row>
    <row r="197" spans="1:6" ht="15" customHeight="1" x14ac:dyDescent="0.25">
      <c r="A197" s="296" t="s">
        <v>285</v>
      </c>
      <c r="B197" s="374" t="s">
        <v>48</v>
      </c>
      <c r="C197" s="376" t="s">
        <v>50</v>
      </c>
      <c r="D197" s="30" t="s">
        <v>34</v>
      </c>
      <c r="E197" s="34"/>
      <c r="F197" s="34"/>
    </row>
    <row r="198" spans="1:6" ht="15.75" thickBot="1" x14ac:dyDescent="0.3">
      <c r="A198" s="299">
        <v>14</v>
      </c>
      <c r="B198" s="375"/>
      <c r="C198" s="377"/>
      <c r="D198" s="23" t="s">
        <v>47</v>
      </c>
      <c r="E198" s="34"/>
      <c r="F198" s="34"/>
    </row>
    <row r="199" spans="1:6" ht="15.75" thickBot="1" x14ac:dyDescent="0.3">
      <c r="A199" s="301">
        <v>85</v>
      </c>
      <c r="B199" s="19" t="s">
        <v>51</v>
      </c>
      <c r="C199" s="526">
        <f>+A201+A207+A212+A214</f>
        <v>679</v>
      </c>
      <c r="D199" s="83">
        <f>+C199/$C$204</f>
        <v>0.48989898989898989</v>
      </c>
      <c r="E199" s="65"/>
      <c r="F199" s="65"/>
    </row>
    <row r="200" spans="1:6" ht="15.75" thickBot="1" x14ac:dyDescent="0.3">
      <c r="A200" s="301">
        <v>217</v>
      </c>
      <c r="B200" s="19" t="s">
        <v>52</v>
      </c>
      <c r="C200" s="526">
        <f>+A198+A199+A200+A215</f>
        <v>321</v>
      </c>
      <c r="D200" s="83">
        <f>+C200/$C$204</f>
        <v>0.23160173160173161</v>
      </c>
      <c r="E200" s="65"/>
      <c r="F200" s="65"/>
    </row>
    <row r="201" spans="1:6" ht="15.75" thickBot="1" x14ac:dyDescent="0.3">
      <c r="A201" s="301">
        <v>176</v>
      </c>
      <c r="B201" s="63" t="s">
        <v>53</v>
      </c>
      <c r="C201" s="526">
        <f>+A202+A209</f>
        <v>158</v>
      </c>
      <c r="D201" s="83">
        <f>+C201/$C$204</f>
        <v>0.113997113997114</v>
      </c>
      <c r="E201" s="65"/>
      <c r="F201" s="65"/>
    </row>
    <row r="202" spans="1:6" ht="15.75" thickBot="1" x14ac:dyDescent="0.3">
      <c r="A202" s="301">
        <v>132</v>
      </c>
      <c r="B202" s="64" t="s">
        <v>54</v>
      </c>
      <c r="C202" s="526">
        <f>+A204+A205+A206+A208+A210</f>
        <v>169</v>
      </c>
      <c r="D202" s="83">
        <f>+C202/$C$204</f>
        <v>0.12193362193362194</v>
      </c>
      <c r="E202" s="65"/>
      <c r="F202" s="65"/>
    </row>
    <row r="203" spans="1:6" ht="15.75" thickBot="1" x14ac:dyDescent="0.3">
      <c r="A203" s="301">
        <v>56</v>
      </c>
      <c r="B203" s="16" t="s">
        <v>55</v>
      </c>
      <c r="C203" s="526">
        <f>+A203+A211+A213</f>
        <v>59</v>
      </c>
      <c r="D203" s="83">
        <f>+C203/$C$204</f>
        <v>4.2568542568542568E-2</v>
      </c>
      <c r="E203" s="65"/>
      <c r="F203" s="65"/>
    </row>
    <row r="204" spans="1:6" ht="15.75" thickBot="1" x14ac:dyDescent="0.3">
      <c r="A204" s="301">
        <v>26</v>
      </c>
      <c r="B204" s="288" t="s">
        <v>4</v>
      </c>
      <c r="C204" s="528">
        <f>SUM(C199:C203)</f>
        <v>1386</v>
      </c>
      <c r="D204" s="82">
        <f>SUM(D199:D203)</f>
        <v>1</v>
      </c>
      <c r="E204" s="66"/>
      <c r="F204" s="66"/>
    </row>
    <row r="205" spans="1:6" x14ac:dyDescent="0.25">
      <c r="A205" s="301">
        <v>92</v>
      </c>
      <c r="B205" s="205"/>
    </row>
    <row r="206" spans="1:6" x14ac:dyDescent="0.25">
      <c r="A206" s="301">
        <v>9</v>
      </c>
      <c r="B206" s="205"/>
    </row>
    <row r="207" spans="1:6" x14ac:dyDescent="0.25">
      <c r="A207" s="301">
        <v>202</v>
      </c>
      <c r="B207" s="173"/>
    </row>
    <row r="208" spans="1:6" x14ac:dyDescent="0.25">
      <c r="A208" s="301">
        <v>35</v>
      </c>
      <c r="D208" s="80"/>
    </row>
    <row r="209" spans="1:9" x14ac:dyDescent="0.25">
      <c r="A209" s="301">
        <v>26</v>
      </c>
    </row>
    <row r="210" spans="1:9" x14ac:dyDescent="0.25">
      <c r="A210" s="301">
        <v>7</v>
      </c>
    </row>
    <row r="211" spans="1:9" x14ac:dyDescent="0.25">
      <c r="A211" s="301">
        <v>1</v>
      </c>
    </row>
    <row r="212" spans="1:9" x14ac:dyDescent="0.25">
      <c r="A212" s="301">
        <v>198</v>
      </c>
    </row>
    <row r="213" spans="1:9" ht="21.75" x14ac:dyDescent="0.25">
      <c r="A213" s="301">
        <v>2</v>
      </c>
      <c r="B213" s="3" t="s">
        <v>114</v>
      </c>
    </row>
    <row r="214" spans="1:9" x14ac:dyDescent="0.25">
      <c r="A214" s="301">
        <v>103</v>
      </c>
    </row>
    <row r="215" spans="1:9" ht="16.5" thickBot="1" x14ac:dyDescent="0.3">
      <c r="A215" s="303">
        <v>5</v>
      </c>
      <c r="B215" s="35" t="s">
        <v>165</v>
      </c>
    </row>
    <row r="216" spans="1:9" ht="15" customHeight="1" thickBot="1" x14ac:dyDescent="0.3">
      <c r="A216" s="296" t="s">
        <v>110</v>
      </c>
      <c r="B216" s="381" t="s">
        <v>77</v>
      </c>
      <c r="C216" s="382" t="s">
        <v>84</v>
      </c>
      <c r="D216" s="383"/>
      <c r="E216" s="383"/>
      <c r="F216" s="384"/>
      <c r="G216" s="382" t="s">
        <v>56</v>
      </c>
      <c r="H216" s="383"/>
      <c r="I216" s="384"/>
    </row>
    <row r="217" spans="1:9" ht="15.75" thickBot="1" x14ac:dyDescent="0.3">
      <c r="B217" s="375"/>
      <c r="C217" s="92" t="s">
        <v>57</v>
      </c>
      <c r="D217" s="92" t="s">
        <v>58</v>
      </c>
      <c r="E217" s="287" t="s">
        <v>17</v>
      </c>
      <c r="F217" s="287" t="s">
        <v>4</v>
      </c>
      <c r="G217" s="164" t="s">
        <v>57</v>
      </c>
      <c r="H217" s="164" t="s">
        <v>58</v>
      </c>
      <c r="I217" s="165" t="s">
        <v>17</v>
      </c>
    </row>
    <row r="218" spans="1:9" x14ac:dyDescent="0.25">
      <c r="B218" s="483" t="s">
        <v>59</v>
      </c>
      <c r="C218" s="529">
        <v>17</v>
      </c>
      <c r="D218" s="530">
        <f>120+33+5+225+47+331</f>
        <v>761</v>
      </c>
      <c r="E218" s="531">
        <v>14</v>
      </c>
      <c r="F218" s="484">
        <f>SUM(C218:E218)</f>
        <v>792</v>
      </c>
      <c r="G218" s="485">
        <f t="shared" ref="G218:G235" si="3">+C218/$C$236</f>
        <v>0.14049586776859505</v>
      </c>
      <c r="H218" s="486">
        <f t="shared" ref="H218:H235" si="4">+D218/$D$236</f>
        <v>3.9360711699596568E-2</v>
      </c>
      <c r="I218" s="487">
        <f>+E218/$E$236</f>
        <v>1.0101010101010102E-2</v>
      </c>
    </row>
    <row r="219" spans="1:9" x14ac:dyDescent="0.25">
      <c r="B219" s="483" t="s">
        <v>60</v>
      </c>
      <c r="C219" s="532"/>
      <c r="D219" s="533">
        <f>2+33+5+250+47+332+377</f>
        <v>1046</v>
      </c>
      <c r="E219" s="534">
        <v>85</v>
      </c>
      <c r="F219" s="488">
        <f t="shared" ref="F219:F235" si="5">SUM(C219:E219)</f>
        <v>1131</v>
      </c>
      <c r="G219" s="489">
        <f t="shared" si="3"/>
        <v>0</v>
      </c>
      <c r="H219" s="490">
        <f t="shared" si="4"/>
        <v>5.4101582704044686E-2</v>
      </c>
      <c r="I219" s="491">
        <f t="shared" ref="I219:I235" si="6">+E219/$E$236</f>
        <v>6.1327561327561328E-2</v>
      </c>
    </row>
    <row r="220" spans="1:9" x14ac:dyDescent="0.25">
      <c r="B220" s="483" t="s">
        <v>61</v>
      </c>
      <c r="C220" s="532"/>
      <c r="D220" s="533">
        <f>481+33+5+125+41+428+175</f>
        <v>1288</v>
      </c>
      <c r="E220" s="534">
        <v>217</v>
      </c>
      <c r="F220" s="488">
        <f t="shared" si="5"/>
        <v>1505</v>
      </c>
      <c r="G220" s="489">
        <f t="shared" si="3"/>
        <v>0</v>
      </c>
      <c r="H220" s="490">
        <f t="shared" si="4"/>
        <v>6.6618392469225199E-2</v>
      </c>
      <c r="I220" s="491">
        <f t="shared" si="6"/>
        <v>0.15656565656565657</v>
      </c>
    </row>
    <row r="221" spans="1:9" x14ac:dyDescent="0.25">
      <c r="B221" s="497" t="s">
        <v>62</v>
      </c>
      <c r="C221" s="535">
        <v>2</v>
      </c>
      <c r="D221" s="536">
        <f>306+125+33+5+41+597</f>
        <v>1107</v>
      </c>
      <c r="E221" s="537">
        <v>176</v>
      </c>
      <c r="F221" s="498">
        <f t="shared" si="5"/>
        <v>1285</v>
      </c>
      <c r="G221" s="499">
        <f t="shared" si="3"/>
        <v>1.6528925619834711E-2</v>
      </c>
      <c r="H221" s="500">
        <f t="shared" si="4"/>
        <v>5.72566463225406E-2</v>
      </c>
      <c r="I221" s="501">
        <f t="shared" si="6"/>
        <v>0.12698412698412698</v>
      </c>
    </row>
    <row r="222" spans="1:9" x14ac:dyDescent="0.25">
      <c r="B222" s="502" t="s">
        <v>63</v>
      </c>
      <c r="C222" s="538">
        <v>36</v>
      </c>
      <c r="D222" s="539">
        <f>1700+33+5+41+641</f>
        <v>2420</v>
      </c>
      <c r="E222" s="540">
        <v>132</v>
      </c>
      <c r="F222" s="503">
        <f t="shared" si="5"/>
        <v>2588</v>
      </c>
      <c r="G222" s="504">
        <f t="shared" si="3"/>
        <v>0.2975206611570248</v>
      </c>
      <c r="H222" s="505">
        <f t="shared" si="4"/>
        <v>0.12516809765180512</v>
      </c>
      <c r="I222" s="506">
        <f t="shared" si="6"/>
        <v>9.5238095238095233E-2</v>
      </c>
    </row>
    <row r="223" spans="1:9" x14ac:dyDescent="0.25">
      <c r="B223" s="512" t="s">
        <v>64</v>
      </c>
      <c r="C223" s="541"/>
      <c r="D223" s="542">
        <f>300+33+5+41+55+62+279+630</f>
        <v>1405</v>
      </c>
      <c r="E223" s="543">
        <v>56</v>
      </c>
      <c r="F223" s="513">
        <f t="shared" si="5"/>
        <v>1461</v>
      </c>
      <c r="G223" s="514">
        <f t="shared" si="3"/>
        <v>0</v>
      </c>
      <c r="H223" s="515">
        <f t="shared" si="4"/>
        <v>7.266990793420916E-2</v>
      </c>
      <c r="I223" s="516">
        <f t="shared" si="6"/>
        <v>4.0404040404040407E-2</v>
      </c>
    </row>
    <row r="224" spans="1:9" x14ac:dyDescent="0.25">
      <c r="B224" s="507" t="s">
        <v>65</v>
      </c>
      <c r="C224" s="544">
        <v>1</v>
      </c>
      <c r="D224" s="545">
        <f>80+33+5+41+55+62+440</f>
        <v>716</v>
      </c>
      <c r="E224" s="546">
        <v>26</v>
      </c>
      <c r="F224" s="508">
        <f t="shared" si="5"/>
        <v>743</v>
      </c>
      <c r="G224" s="509">
        <f t="shared" si="3"/>
        <v>8.2644628099173556E-3</v>
      </c>
      <c r="H224" s="510">
        <f t="shared" si="4"/>
        <v>3.7033205751525806E-2</v>
      </c>
      <c r="I224" s="511">
        <f t="shared" si="6"/>
        <v>1.875901875901876E-2</v>
      </c>
    </row>
    <row r="225" spans="2:9" x14ac:dyDescent="0.25">
      <c r="B225" s="507" t="s">
        <v>66</v>
      </c>
      <c r="C225" s="544"/>
      <c r="D225" s="545">
        <f>33+5+41+293+747</f>
        <v>1119</v>
      </c>
      <c r="E225" s="546">
        <v>92</v>
      </c>
      <c r="F225" s="508">
        <f t="shared" si="5"/>
        <v>1211</v>
      </c>
      <c r="G225" s="509">
        <f t="shared" si="3"/>
        <v>0</v>
      </c>
      <c r="H225" s="510">
        <f t="shared" si="4"/>
        <v>5.7877314575359468E-2</v>
      </c>
      <c r="I225" s="511">
        <f t="shared" si="6"/>
        <v>6.6378066378066383E-2</v>
      </c>
    </row>
    <row r="226" spans="2:9" x14ac:dyDescent="0.25">
      <c r="B226" s="507" t="s">
        <v>67</v>
      </c>
      <c r="C226" s="544">
        <v>1</v>
      </c>
      <c r="D226" s="545">
        <f>33+5+41+304</f>
        <v>383</v>
      </c>
      <c r="E226" s="546">
        <v>9</v>
      </c>
      <c r="F226" s="508">
        <f t="shared" si="5"/>
        <v>393</v>
      </c>
      <c r="G226" s="509">
        <f t="shared" si="3"/>
        <v>8.2644628099173556E-3</v>
      </c>
      <c r="H226" s="510">
        <f t="shared" si="4"/>
        <v>1.9809661735802214E-2</v>
      </c>
      <c r="I226" s="511">
        <f t="shared" si="6"/>
        <v>6.4935064935064939E-3</v>
      </c>
    </row>
    <row r="227" spans="2:9" x14ac:dyDescent="0.25">
      <c r="B227" s="497" t="s">
        <v>68</v>
      </c>
      <c r="C227" s="535">
        <v>10</v>
      </c>
      <c r="D227" s="536">
        <f>3+125+33+5+400+41+881+529</f>
        <v>2017</v>
      </c>
      <c r="E227" s="537">
        <v>202</v>
      </c>
      <c r="F227" s="498">
        <f t="shared" si="5"/>
        <v>2229</v>
      </c>
      <c r="G227" s="499">
        <f t="shared" si="3"/>
        <v>8.2644628099173556E-2</v>
      </c>
      <c r="H227" s="500">
        <f t="shared" si="4"/>
        <v>0.10432398882797145</v>
      </c>
      <c r="I227" s="501">
        <f t="shared" si="6"/>
        <v>0.14574314574314573</v>
      </c>
    </row>
    <row r="228" spans="2:9" x14ac:dyDescent="0.25">
      <c r="B228" s="507" t="s">
        <v>69</v>
      </c>
      <c r="C228" s="544">
        <v>1</v>
      </c>
      <c r="D228" s="545">
        <f>1+33+5+41+316</f>
        <v>396</v>
      </c>
      <c r="E228" s="546">
        <v>35</v>
      </c>
      <c r="F228" s="508">
        <f t="shared" si="5"/>
        <v>432</v>
      </c>
      <c r="G228" s="509">
        <f t="shared" si="3"/>
        <v>8.2644628099173556E-3</v>
      </c>
      <c r="H228" s="510">
        <f t="shared" si="4"/>
        <v>2.0482052343022656E-2</v>
      </c>
      <c r="I228" s="511">
        <f t="shared" si="6"/>
        <v>2.5252525252525252E-2</v>
      </c>
    </row>
    <row r="229" spans="2:9" x14ac:dyDescent="0.25">
      <c r="B229" s="502" t="s">
        <v>70</v>
      </c>
      <c r="C229" s="538">
        <v>3</v>
      </c>
      <c r="D229" s="539">
        <f>750+33+5+41+407+209</f>
        <v>1445</v>
      </c>
      <c r="E229" s="540">
        <v>26</v>
      </c>
      <c r="F229" s="503">
        <f t="shared" si="5"/>
        <v>1474</v>
      </c>
      <c r="G229" s="504">
        <f t="shared" si="3"/>
        <v>2.4793388429752067E-2</v>
      </c>
      <c r="H229" s="505">
        <f t="shared" si="4"/>
        <v>7.4738802110272062E-2</v>
      </c>
      <c r="I229" s="506">
        <f t="shared" si="6"/>
        <v>1.875901875901876E-2</v>
      </c>
    </row>
    <row r="230" spans="2:9" x14ac:dyDescent="0.25">
      <c r="B230" s="507" t="s">
        <v>71</v>
      </c>
      <c r="C230" s="544">
        <v>1</v>
      </c>
      <c r="D230" s="545">
        <f>400+34+5+41+270</f>
        <v>750</v>
      </c>
      <c r="E230" s="546">
        <v>7</v>
      </c>
      <c r="F230" s="508">
        <f t="shared" si="5"/>
        <v>758</v>
      </c>
      <c r="G230" s="509">
        <f t="shared" si="3"/>
        <v>8.2644628099173556E-3</v>
      </c>
      <c r="H230" s="510">
        <f t="shared" si="4"/>
        <v>3.8791765801179268E-2</v>
      </c>
      <c r="I230" s="511">
        <f t="shared" si="6"/>
        <v>5.0505050505050509E-3</v>
      </c>
    </row>
    <row r="231" spans="2:9" x14ac:dyDescent="0.25">
      <c r="B231" s="512" t="s">
        <v>72</v>
      </c>
      <c r="C231" s="541"/>
      <c r="D231" s="542">
        <f>34+5+41+55+63+502</f>
        <v>700</v>
      </c>
      <c r="E231" s="543">
        <v>1</v>
      </c>
      <c r="F231" s="513">
        <f t="shared" si="5"/>
        <v>701</v>
      </c>
      <c r="G231" s="514">
        <f t="shared" si="3"/>
        <v>0</v>
      </c>
      <c r="H231" s="515">
        <f t="shared" si="4"/>
        <v>3.6205648081100654E-2</v>
      </c>
      <c r="I231" s="516">
        <f t="shared" si="6"/>
        <v>7.215007215007215E-4</v>
      </c>
    </row>
    <row r="232" spans="2:9" x14ac:dyDescent="0.25">
      <c r="B232" s="497" t="s">
        <v>73</v>
      </c>
      <c r="C232" s="535">
        <v>25</v>
      </c>
      <c r="D232" s="536">
        <f>5+125+34+5+200+41+416+923</f>
        <v>1749</v>
      </c>
      <c r="E232" s="537">
        <v>198</v>
      </c>
      <c r="F232" s="498">
        <f t="shared" si="5"/>
        <v>1972</v>
      </c>
      <c r="G232" s="499">
        <f t="shared" si="3"/>
        <v>0.20661157024793389</v>
      </c>
      <c r="H232" s="500">
        <f t="shared" si="4"/>
        <v>9.0462397848350057E-2</v>
      </c>
      <c r="I232" s="501">
        <f t="shared" si="6"/>
        <v>0.14285714285714285</v>
      </c>
    </row>
    <row r="233" spans="2:9" x14ac:dyDescent="0.25">
      <c r="B233" s="512" t="s">
        <v>74</v>
      </c>
      <c r="C233" s="541">
        <v>17</v>
      </c>
      <c r="D233" s="542">
        <f>80+34+5+41+55+63+188+199</f>
        <v>665</v>
      </c>
      <c r="E233" s="543">
        <v>2</v>
      </c>
      <c r="F233" s="513">
        <f t="shared" si="5"/>
        <v>684</v>
      </c>
      <c r="G233" s="514">
        <f t="shared" si="3"/>
        <v>0.14049586776859505</v>
      </c>
      <c r="H233" s="515">
        <f t="shared" si="4"/>
        <v>3.4395365677045618E-2</v>
      </c>
      <c r="I233" s="516">
        <f t="shared" si="6"/>
        <v>1.443001443001443E-3</v>
      </c>
    </row>
    <row r="234" spans="2:9" x14ac:dyDescent="0.25">
      <c r="B234" s="497" t="s">
        <v>75</v>
      </c>
      <c r="C234" s="535">
        <v>1</v>
      </c>
      <c r="D234" s="536">
        <f>125+34+5+200+41+343</f>
        <v>748</v>
      </c>
      <c r="E234" s="537">
        <v>103</v>
      </c>
      <c r="F234" s="498">
        <f t="shared" si="5"/>
        <v>852</v>
      </c>
      <c r="G234" s="499">
        <f t="shared" si="3"/>
        <v>8.2644628099173556E-3</v>
      </c>
      <c r="H234" s="500">
        <f t="shared" si="4"/>
        <v>3.8688321092376125E-2</v>
      </c>
      <c r="I234" s="501">
        <f t="shared" si="6"/>
        <v>7.4314574314574319E-2</v>
      </c>
    </row>
    <row r="235" spans="2:9" ht="15.75" thickBot="1" x14ac:dyDescent="0.3">
      <c r="B235" s="492" t="s">
        <v>76</v>
      </c>
      <c r="C235" s="547">
        <v>6</v>
      </c>
      <c r="D235" s="548">
        <f>2+34+5+100+41+437</f>
        <v>619</v>
      </c>
      <c r="E235" s="549">
        <v>5</v>
      </c>
      <c r="F235" s="493">
        <f t="shared" si="5"/>
        <v>630</v>
      </c>
      <c r="G235" s="494">
        <f t="shared" si="3"/>
        <v>4.9586776859504134E-2</v>
      </c>
      <c r="H235" s="495">
        <f t="shared" si="4"/>
        <v>3.2016137374573289E-2</v>
      </c>
      <c r="I235" s="496">
        <f t="shared" si="6"/>
        <v>3.6075036075036075E-3</v>
      </c>
    </row>
    <row r="236" spans="2:9" ht="15.75" thickBot="1" x14ac:dyDescent="0.3">
      <c r="B236" s="15" t="s">
        <v>4</v>
      </c>
      <c r="C236" s="304">
        <f>SUM(C218:C235)</f>
        <v>121</v>
      </c>
      <c r="D236" s="304">
        <f>SUM(D218:D235)</f>
        <v>19334</v>
      </c>
      <c r="E236" s="304">
        <f t="shared" ref="E236:I236" si="7">SUM(E218:E235)</f>
        <v>1386</v>
      </c>
      <c r="F236" s="242">
        <f t="shared" si="7"/>
        <v>20841</v>
      </c>
      <c r="G236" s="84">
        <f t="shared" si="7"/>
        <v>0.99999999999999978</v>
      </c>
      <c r="H236" s="84">
        <f t="shared" si="7"/>
        <v>1</v>
      </c>
      <c r="I236" s="84">
        <f t="shared" si="7"/>
        <v>1</v>
      </c>
    </row>
    <row r="237" spans="2:9" x14ac:dyDescent="0.25">
      <c r="B237" s="168"/>
      <c r="D237" s="369"/>
    </row>
    <row r="238" spans="2:9" x14ac:dyDescent="0.25">
      <c r="B238" s="168"/>
      <c r="C238" s="166"/>
      <c r="D238" s="99"/>
      <c r="E238" s="167"/>
      <c r="F238" s="167"/>
    </row>
    <row r="239" spans="2:9" x14ac:dyDescent="0.25">
      <c r="B239" s="169"/>
      <c r="D239" s="369"/>
    </row>
    <row r="240" spans="2:9" ht="15.75" thickBot="1" x14ac:dyDescent="0.3">
      <c r="C240" s="182"/>
      <c r="D240" s="183"/>
      <c r="E240" s="183"/>
      <c r="F240" s="183"/>
      <c r="G240" s="69"/>
    </row>
    <row r="241" spans="1:6" x14ac:dyDescent="0.25">
      <c r="A241" s="296" t="s">
        <v>133</v>
      </c>
      <c r="B241" s="381" t="s">
        <v>77</v>
      </c>
      <c r="C241" s="385" t="s">
        <v>84</v>
      </c>
      <c r="D241" s="386"/>
      <c r="E241" s="386"/>
      <c r="F241" s="289" t="s">
        <v>117</v>
      </c>
    </row>
    <row r="242" spans="1:6" ht="15.75" thickBot="1" x14ac:dyDescent="0.3">
      <c r="B242" s="375"/>
      <c r="C242" s="290" t="s">
        <v>57</v>
      </c>
      <c r="D242" s="290" t="s">
        <v>58</v>
      </c>
      <c r="E242" s="270" t="s">
        <v>17</v>
      </c>
      <c r="F242" s="290" t="s">
        <v>77</v>
      </c>
    </row>
    <row r="243" spans="1:6" x14ac:dyDescent="0.25">
      <c r="B243" s="208" t="s">
        <v>76</v>
      </c>
      <c r="C243" s="550">
        <v>6</v>
      </c>
      <c r="D243" s="551">
        <f>120+33+5+225+47+331</f>
        <v>761</v>
      </c>
      <c r="E243" s="552">
        <v>5</v>
      </c>
      <c r="F243" s="553">
        <f t="shared" ref="F243:F260" si="8">SUM(C243:E243)</f>
        <v>772</v>
      </c>
    </row>
    <row r="244" spans="1:6" x14ac:dyDescent="0.25">
      <c r="B244" s="208" t="s">
        <v>75</v>
      </c>
      <c r="C244" s="554">
        <v>1</v>
      </c>
      <c r="D244" s="555">
        <f>2+33+5+250+47+332+377</f>
        <v>1046</v>
      </c>
      <c r="E244" s="556">
        <v>103</v>
      </c>
      <c r="F244" s="553">
        <f t="shared" si="8"/>
        <v>1150</v>
      </c>
    </row>
    <row r="245" spans="1:6" x14ac:dyDescent="0.25">
      <c r="B245" s="208" t="s">
        <v>74</v>
      </c>
      <c r="C245" s="554">
        <v>17</v>
      </c>
      <c r="D245" s="555">
        <f>481+33+5+125+41+428+175</f>
        <v>1288</v>
      </c>
      <c r="E245" s="556">
        <v>2</v>
      </c>
      <c r="F245" s="553">
        <f t="shared" si="8"/>
        <v>1307</v>
      </c>
    </row>
    <row r="246" spans="1:6" x14ac:dyDescent="0.25">
      <c r="B246" s="208" t="s">
        <v>73</v>
      </c>
      <c r="C246" s="554">
        <v>25</v>
      </c>
      <c r="D246" s="555">
        <f>306+125+33+5+41+597</f>
        <v>1107</v>
      </c>
      <c r="E246" s="556">
        <v>198</v>
      </c>
      <c r="F246" s="553">
        <f t="shared" si="8"/>
        <v>1330</v>
      </c>
    </row>
    <row r="247" spans="1:6" x14ac:dyDescent="0.25">
      <c r="B247" s="208" t="s">
        <v>72</v>
      </c>
      <c r="C247" s="554"/>
      <c r="D247" s="555">
        <f>1700+33+5+41+641</f>
        <v>2420</v>
      </c>
      <c r="E247" s="556">
        <v>1</v>
      </c>
      <c r="F247" s="553">
        <f t="shared" si="8"/>
        <v>2421</v>
      </c>
    </row>
    <row r="248" spans="1:6" x14ac:dyDescent="0.25">
      <c r="B248" s="208" t="s">
        <v>71</v>
      </c>
      <c r="C248" s="554">
        <v>1</v>
      </c>
      <c r="D248" s="553">
        <f>300+33+5+41+55+62+279+630</f>
        <v>1405</v>
      </c>
      <c r="E248" s="556">
        <v>7</v>
      </c>
      <c r="F248" s="553">
        <f t="shared" si="8"/>
        <v>1413</v>
      </c>
    </row>
    <row r="249" spans="1:6" x14ac:dyDescent="0.25">
      <c r="B249" s="208" t="s">
        <v>70</v>
      </c>
      <c r="C249" s="554">
        <v>3</v>
      </c>
      <c r="D249" s="553">
        <f>80+33+5+41+55+62+440</f>
        <v>716</v>
      </c>
      <c r="E249" s="556">
        <v>26</v>
      </c>
      <c r="F249" s="553">
        <f t="shared" si="8"/>
        <v>745</v>
      </c>
    </row>
    <row r="250" spans="1:6" x14ac:dyDescent="0.25">
      <c r="B250" s="208" t="s">
        <v>69</v>
      </c>
      <c r="C250" s="554">
        <v>1</v>
      </c>
      <c r="D250" s="553">
        <f>33+5+41+293+747</f>
        <v>1119</v>
      </c>
      <c r="E250" s="556">
        <v>35</v>
      </c>
      <c r="F250" s="553">
        <f t="shared" si="8"/>
        <v>1155</v>
      </c>
    </row>
    <row r="251" spans="1:6" x14ac:dyDescent="0.25">
      <c r="B251" s="208" t="s">
        <v>68</v>
      </c>
      <c r="C251" s="554">
        <v>10</v>
      </c>
      <c r="D251" s="553">
        <f>33+5+41+304</f>
        <v>383</v>
      </c>
      <c r="E251" s="556">
        <v>202</v>
      </c>
      <c r="F251" s="553">
        <f t="shared" si="8"/>
        <v>595</v>
      </c>
    </row>
    <row r="252" spans="1:6" x14ac:dyDescent="0.25">
      <c r="B252" s="208" t="s">
        <v>67</v>
      </c>
      <c r="C252" s="554">
        <v>1</v>
      </c>
      <c r="D252" s="553">
        <f>3+125+33+5+400+41+881+529</f>
        <v>2017</v>
      </c>
      <c r="E252" s="556">
        <v>9</v>
      </c>
      <c r="F252" s="553">
        <f t="shared" si="8"/>
        <v>2027</v>
      </c>
    </row>
    <row r="253" spans="1:6" x14ac:dyDescent="0.25">
      <c r="B253" s="208" t="s">
        <v>66</v>
      </c>
      <c r="C253" s="554"/>
      <c r="D253" s="553">
        <f>1+33+5+41+316</f>
        <v>396</v>
      </c>
      <c r="E253" s="556">
        <v>92</v>
      </c>
      <c r="F253" s="553">
        <f t="shared" si="8"/>
        <v>488</v>
      </c>
    </row>
    <row r="254" spans="1:6" x14ac:dyDescent="0.25">
      <c r="B254" s="208" t="s">
        <v>65</v>
      </c>
      <c r="C254" s="554">
        <v>1</v>
      </c>
      <c r="D254" s="553">
        <f>750+33+5+41+407+209</f>
        <v>1445</v>
      </c>
      <c r="E254" s="556">
        <v>26</v>
      </c>
      <c r="F254" s="553">
        <f t="shared" si="8"/>
        <v>1472</v>
      </c>
    </row>
    <row r="255" spans="1:6" x14ac:dyDescent="0.25">
      <c r="B255" s="208" t="s">
        <v>64</v>
      </c>
      <c r="C255" s="554"/>
      <c r="D255" s="553">
        <f>400+34+5+41+270</f>
        <v>750</v>
      </c>
      <c r="E255" s="556">
        <v>56</v>
      </c>
      <c r="F255" s="553">
        <f t="shared" si="8"/>
        <v>806</v>
      </c>
    </row>
    <row r="256" spans="1:6" x14ac:dyDescent="0.25">
      <c r="B256" s="208" t="s">
        <v>63</v>
      </c>
      <c r="C256" s="554">
        <v>36</v>
      </c>
      <c r="D256" s="553">
        <f>34+5+41+55+63+502</f>
        <v>700</v>
      </c>
      <c r="E256" s="556">
        <v>132</v>
      </c>
      <c r="F256" s="553">
        <f t="shared" si="8"/>
        <v>868</v>
      </c>
    </row>
    <row r="257" spans="1:6" x14ac:dyDescent="0.25">
      <c r="B257" s="208" t="s">
        <v>62</v>
      </c>
      <c r="C257" s="554">
        <v>2</v>
      </c>
      <c r="D257" s="553">
        <f>5+125+34+5+200+41+416+923</f>
        <v>1749</v>
      </c>
      <c r="E257" s="556">
        <v>176</v>
      </c>
      <c r="F257" s="553">
        <f t="shared" si="8"/>
        <v>1927</v>
      </c>
    </row>
    <row r="258" spans="1:6" x14ac:dyDescent="0.25">
      <c r="B258" s="208" t="s">
        <v>61</v>
      </c>
      <c r="C258" s="554"/>
      <c r="D258" s="553">
        <f>80+34+5+41+55+63+188+199</f>
        <v>665</v>
      </c>
      <c r="E258" s="556">
        <v>217</v>
      </c>
      <c r="F258" s="553">
        <f t="shared" si="8"/>
        <v>882</v>
      </c>
    </row>
    <row r="259" spans="1:6" ht="15.75" thickBot="1" x14ac:dyDescent="0.3">
      <c r="B259" s="208" t="s">
        <v>60</v>
      </c>
      <c r="C259" s="554"/>
      <c r="D259" s="553">
        <f>125+34+5+200+41+343</f>
        <v>748</v>
      </c>
      <c r="E259" s="556">
        <v>85</v>
      </c>
      <c r="F259" s="557">
        <f t="shared" si="8"/>
        <v>833</v>
      </c>
    </row>
    <row r="260" spans="1:6" ht="15.75" thickBot="1" x14ac:dyDescent="0.3">
      <c r="B260" s="231" t="s">
        <v>59</v>
      </c>
      <c r="C260" s="558">
        <v>17</v>
      </c>
      <c r="D260" s="559">
        <f>2+34+5+100+41+437</f>
        <v>619</v>
      </c>
      <c r="E260" s="560">
        <v>14</v>
      </c>
      <c r="F260" s="561">
        <f t="shared" si="8"/>
        <v>650</v>
      </c>
    </row>
    <row r="261" spans="1:6" ht="15.75" thickBot="1" x14ac:dyDescent="0.3">
      <c r="B261" s="232" t="s">
        <v>4</v>
      </c>
      <c r="C261" s="562">
        <f>SUM(C243:C260)</f>
        <v>121</v>
      </c>
      <c r="D261" s="563">
        <f>SUM(D243:D260)</f>
        <v>19334</v>
      </c>
      <c r="E261" s="562">
        <f>SUM(E243:E260)</f>
        <v>1386</v>
      </c>
      <c r="F261" s="564">
        <f>SUM(C261:E261)</f>
        <v>20841</v>
      </c>
    </row>
    <row r="264" spans="1:6" ht="21.75" x14ac:dyDescent="0.25">
      <c r="A264" s="296" t="s">
        <v>286</v>
      </c>
      <c r="B264" s="518" t="s">
        <v>287</v>
      </c>
      <c r="C264" s="3"/>
      <c r="D264" s="3"/>
      <c r="E264" s="3"/>
      <c r="F264" s="3"/>
    </row>
    <row r="265" spans="1:6" x14ac:dyDescent="0.25">
      <c r="B265" s="520" t="s">
        <v>13</v>
      </c>
      <c r="C265" s="520" t="s">
        <v>290</v>
      </c>
      <c r="D265" s="520" t="s">
        <v>292</v>
      </c>
      <c r="E265" s="520" t="s">
        <v>291</v>
      </c>
    </row>
    <row r="266" spans="1:6" x14ac:dyDescent="0.25">
      <c r="B266" s="282" t="str">
        <f>+B122</f>
        <v>Formación Inicial</v>
      </c>
      <c r="C266" s="519" t="s">
        <v>288</v>
      </c>
      <c r="D266" s="163">
        <f>74+15</f>
        <v>89</v>
      </c>
      <c r="E266" s="219">
        <f>+D266/D270</f>
        <v>5.9057730590577305E-2</v>
      </c>
    </row>
    <row r="267" spans="1:6" x14ac:dyDescent="0.25">
      <c r="B267" s="282" t="str">
        <f>+B135</f>
        <v>Formación Inicial</v>
      </c>
      <c r="C267" s="519" t="s">
        <v>289</v>
      </c>
      <c r="D267" s="163">
        <f>24+8</f>
        <v>32</v>
      </c>
      <c r="E267" s="219">
        <f>+D267/D270</f>
        <v>2.1234240212342402E-2</v>
      </c>
    </row>
    <row r="268" spans="1:6" x14ac:dyDescent="0.25">
      <c r="B268" s="282" t="str">
        <f>+B137</f>
        <v>Posgrado</v>
      </c>
      <c r="C268" s="519" t="s">
        <v>288</v>
      </c>
      <c r="D268" s="163">
        <f>901+74+24</f>
        <v>999</v>
      </c>
      <c r="E268" s="219">
        <f>+D268/D270</f>
        <v>0.66290643662906434</v>
      </c>
    </row>
    <row r="269" spans="1:6" x14ac:dyDescent="0.25">
      <c r="B269" s="282" t="s">
        <v>293</v>
      </c>
      <c r="C269" s="519" t="s">
        <v>289</v>
      </c>
      <c r="D269" s="163">
        <f>364+15+8</f>
        <v>387</v>
      </c>
      <c r="E269" s="219">
        <f>+D269/D270</f>
        <v>0.25680159256801594</v>
      </c>
    </row>
    <row r="270" spans="1:6" x14ac:dyDescent="0.25">
      <c r="B270" s="521" t="s">
        <v>4</v>
      </c>
      <c r="C270" s="521"/>
      <c r="D270" s="522">
        <f>SUM(D266:D269)</f>
        <v>1507</v>
      </c>
      <c r="E270" s="523">
        <f>SUM(E266:E269)</f>
        <v>1</v>
      </c>
      <c r="F270" s="69"/>
    </row>
    <row r="271" spans="1:6" x14ac:dyDescent="0.25">
      <c r="F271" s="69"/>
    </row>
    <row r="272" spans="1:6" x14ac:dyDescent="0.25">
      <c r="F272" s="69"/>
    </row>
  </sheetData>
  <mergeCells count="21">
    <mergeCell ref="B270:C270"/>
    <mergeCell ref="B197:B198"/>
    <mergeCell ref="C197:C198"/>
    <mergeCell ref="B146:B147"/>
    <mergeCell ref="C146:C147"/>
    <mergeCell ref="B161:B162"/>
    <mergeCell ref="C161:C162"/>
    <mergeCell ref="B181:B182"/>
    <mergeCell ref="C181:C182"/>
    <mergeCell ref="B216:B217"/>
    <mergeCell ref="C216:F216"/>
    <mergeCell ref="G216:I216"/>
    <mergeCell ref="B241:B242"/>
    <mergeCell ref="C241:E241"/>
    <mergeCell ref="A4:J6"/>
    <mergeCell ref="B7:I9"/>
    <mergeCell ref="B132:F132"/>
    <mergeCell ref="B133:B134"/>
    <mergeCell ref="C133:C134"/>
    <mergeCell ref="B123:B124"/>
    <mergeCell ref="D88:D90"/>
  </mergeCells>
  <conditionalFormatting sqref="B104">
    <cfRule type="duplicateValues" dxfId="8" priority="2"/>
  </conditionalFormatting>
  <conditionalFormatting sqref="B63:B71">
    <cfRule type="duplicateValues" dxfId="7" priority="48"/>
  </conditionalFormatting>
  <conditionalFormatting sqref="B79">
    <cfRule type="duplicateValues" dxfId="6" priority="49"/>
  </conditionalFormatting>
  <pageMargins left="0.70866141732283472" right="0.70866141732283472" top="0.74803149606299213" bottom="0.74803149606299213" header="0.31496062992125984" footer="0.31496062992125984"/>
  <pageSetup scale="1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6:I30"/>
  <sheetViews>
    <sheetView topLeftCell="A16" workbookViewId="0">
      <selection activeCell="I28" sqref="I28"/>
    </sheetView>
  </sheetViews>
  <sheetFormatPr baseColWidth="10" defaultColWidth="19" defaultRowHeight="15" x14ac:dyDescent="0.25"/>
  <cols>
    <col min="3" max="3" width="24.7109375" customWidth="1"/>
    <col min="4" max="4" width="11.5703125" customWidth="1"/>
    <col min="5" max="5" width="10.7109375" customWidth="1"/>
    <col min="6" max="6" width="10.85546875" customWidth="1"/>
    <col min="7" max="7" width="9.5703125" customWidth="1"/>
    <col min="8" max="8" width="11.42578125" customWidth="1"/>
  </cols>
  <sheetData>
    <row r="6" spans="1:9" ht="32.25" customHeight="1" x14ac:dyDescent="0.25">
      <c r="B6" s="391" t="s">
        <v>167</v>
      </c>
      <c r="C6" s="391"/>
      <c r="D6" s="391"/>
      <c r="E6" s="391"/>
      <c r="F6" s="391"/>
      <c r="G6" s="391"/>
      <c r="H6" s="391"/>
    </row>
    <row r="7" spans="1:9" ht="15.75" thickBot="1" x14ac:dyDescent="0.3"/>
    <row r="8" spans="1:9" ht="15.75" customHeight="1" thickBot="1" x14ac:dyDescent="0.3">
      <c r="B8" s="374" t="s">
        <v>13</v>
      </c>
      <c r="C8" s="376" t="s">
        <v>0</v>
      </c>
      <c r="D8" s="382" t="s">
        <v>116</v>
      </c>
      <c r="E8" s="383"/>
      <c r="F8" s="383"/>
      <c r="G8" s="383"/>
      <c r="H8" s="384"/>
    </row>
    <row r="9" spans="1:9" ht="30.75" thickBot="1" x14ac:dyDescent="0.3">
      <c r="B9" s="393"/>
      <c r="C9" s="394"/>
      <c r="D9" s="177" t="s">
        <v>102</v>
      </c>
      <c r="E9" s="170" t="s">
        <v>103</v>
      </c>
      <c r="F9" s="203" t="s">
        <v>104</v>
      </c>
      <c r="G9" s="203" t="s">
        <v>105</v>
      </c>
      <c r="H9" s="202" t="s">
        <v>4</v>
      </c>
    </row>
    <row r="10" spans="1:9" ht="30.75" customHeight="1" x14ac:dyDescent="0.25">
      <c r="B10" s="187" t="s">
        <v>14</v>
      </c>
      <c r="C10" s="188" t="s">
        <v>19</v>
      </c>
      <c r="D10" s="193">
        <v>121</v>
      </c>
      <c r="E10" s="194"/>
      <c r="F10" s="194"/>
      <c r="G10" s="194"/>
      <c r="H10" s="195"/>
    </row>
    <row r="11" spans="1:9" ht="28.5" customHeight="1" x14ac:dyDescent="0.25">
      <c r="A11" s="80"/>
      <c r="B11" s="388" t="s">
        <v>15</v>
      </c>
      <c r="C11" s="189" t="s">
        <v>2</v>
      </c>
      <c r="D11" s="196">
        <v>16634</v>
      </c>
      <c r="E11" s="197"/>
      <c r="F11" s="197"/>
      <c r="G11" s="197"/>
      <c r="H11" s="198"/>
      <c r="I11" s="80"/>
    </row>
    <row r="12" spans="1:9" ht="38.25" customHeight="1" x14ac:dyDescent="0.25">
      <c r="B12" s="389"/>
      <c r="C12" s="190" t="s">
        <v>106</v>
      </c>
      <c r="D12" s="196">
        <v>250</v>
      </c>
      <c r="E12" s="197"/>
      <c r="F12" s="197"/>
      <c r="G12" s="197"/>
      <c r="H12" s="198"/>
    </row>
    <row r="13" spans="1:9" ht="45" x14ac:dyDescent="0.25">
      <c r="B13" s="395"/>
      <c r="C13" s="189" t="s">
        <v>173</v>
      </c>
      <c r="D13" s="196">
        <v>2450</v>
      </c>
      <c r="E13" s="197"/>
      <c r="F13" s="197"/>
      <c r="G13" s="197"/>
      <c r="H13" s="198"/>
    </row>
    <row r="14" spans="1:9" ht="27" customHeight="1" x14ac:dyDescent="0.25">
      <c r="B14" s="388" t="s">
        <v>17</v>
      </c>
      <c r="C14" s="191" t="s">
        <v>32</v>
      </c>
      <c r="D14" s="196">
        <v>81</v>
      </c>
      <c r="E14" s="197"/>
      <c r="F14" s="197"/>
      <c r="G14" s="197"/>
      <c r="H14" s="198"/>
    </row>
    <row r="15" spans="1:9" x14ac:dyDescent="0.25">
      <c r="B15" s="389"/>
      <c r="C15" s="189" t="s">
        <v>107</v>
      </c>
      <c r="D15" s="196">
        <v>1036</v>
      </c>
      <c r="E15" s="197"/>
      <c r="F15" s="197"/>
      <c r="G15" s="197"/>
      <c r="H15" s="198"/>
    </row>
    <row r="16" spans="1:9" ht="15.75" thickBot="1" x14ac:dyDescent="0.3">
      <c r="B16" s="390"/>
      <c r="C16" s="192" t="s">
        <v>12</v>
      </c>
      <c r="D16" s="199">
        <v>269</v>
      </c>
      <c r="E16" s="200"/>
      <c r="F16" s="200"/>
      <c r="G16" s="200"/>
      <c r="H16" s="201"/>
    </row>
    <row r="17" spans="2:8" ht="15.75" thickBot="1" x14ac:dyDescent="0.3">
      <c r="B17" s="28" t="s">
        <v>4</v>
      </c>
      <c r="C17" s="176"/>
      <c r="D17" s="184">
        <f>SUM(D10:D16)</f>
        <v>20841</v>
      </c>
      <c r="E17" s="185">
        <f>SUM(E10:E16)</f>
        <v>0</v>
      </c>
      <c r="F17" s="185">
        <f>SUM(F10:F16)</f>
        <v>0</v>
      </c>
      <c r="G17" s="185">
        <f>SUM(G10:G16)</f>
        <v>0</v>
      </c>
      <c r="H17" s="186">
        <f>SUM(H10:H16)</f>
        <v>0</v>
      </c>
    </row>
    <row r="19" spans="2:8" ht="28.5" customHeight="1" x14ac:dyDescent="0.25"/>
    <row r="21" spans="2:8" ht="15.75" customHeight="1" x14ac:dyDescent="0.25"/>
    <row r="22" spans="2:8" ht="19.5" customHeight="1" x14ac:dyDescent="0.25"/>
    <row r="23" spans="2:8" ht="15.75" customHeight="1" x14ac:dyDescent="0.25">
      <c r="B23" s="391" t="s">
        <v>166</v>
      </c>
      <c r="C23" s="391"/>
      <c r="D23" s="391"/>
      <c r="E23" s="391"/>
      <c r="F23" s="391"/>
      <c r="G23" s="391"/>
      <c r="H23" s="391"/>
    </row>
    <row r="24" spans="2:8" ht="15.75" thickBot="1" x14ac:dyDescent="0.3">
      <c r="B24" s="392"/>
      <c r="C24" s="392"/>
      <c r="D24" s="392"/>
      <c r="E24" s="392"/>
      <c r="F24" s="392"/>
      <c r="G24" s="392"/>
      <c r="H24" s="392"/>
    </row>
    <row r="25" spans="2:8" ht="15.75" thickBot="1" x14ac:dyDescent="0.3">
      <c r="B25" s="374" t="s">
        <v>13</v>
      </c>
      <c r="C25" s="376" t="s">
        <v>0</v>
      </c>
      <c r="D25" s="382" t="s">
        <v>129</v>
      </c>
      <c r="E25" s="383"/>
      <c r="F25" s="383"/>
      <c r="G25" s="383"/>
      <c r="H25" s="384"/>
    </row>
    <row r="26" spans="2:8" ht="30.75" thickBot="1" x14ac:dyDescent="0.3">
      <c r="B26" s="375"/>
      <c r="C26" s="387"/>
      <c r="D26" s="177" t="s">
        <v>102</v>
      </c>
      <c r="E26" s="170" t="s">
        <v>103</v>
      </c>
      <c r="F26" s="174" t="s">
        <v>104</v>
      </c>
      <c r="G26" s="174" t="s">
        <v>105</v>
      </c>
      <c r="H26" s="175" t="s">
        <v>4</v>
      </c>
    </row>
    <row r="27" spans="2:8" ht="15.75" thickBot="1" x14ac:dyDescent="0.3">
      <c r="B27" s="19" t="s">
        <v>14</v>
      </c>
      <c r="C27" s="223" t="s">
        <v>19</v>
      </c>
      <c r="D27" s="587">
        <v>57</v>
      </c>
      <c r="E27" s="178"/>
      <c r="F27" s="178"/>
      <c r="G27" s="178"/>
      <c r="H27" s="179"/>
    </row>
    <row r="28" spans="2:8" ht="48" thickBot="1" x14ac:dyDescent="0.3">
      <c r="B28" s="19" t="s">
        <v>15</v>
      </c>
      <c r="C28" s="223" t="s">
        <v>20</v>
      </c>
      <c r="D28" s="587">
        <v>10362</v>
      </c>
      <c r="E28" s="178"/>
      <c r="F28" s="178"/>
      <c r="G28" s="197"/>
      <c r="H28" s="179"/>
    </row>
    <row r="29" spans="2:8" ht="15.75" thickBot="1" x14ac:dyDescent="0.3">
      <c r="B29" s="16" t="s">
        <v>17</v>
      </c>
      <c r="C29" s="223" t="s">
        <v>126</v>
      </c>
      <c r="D29" s="588">
        <v>487</v>
      </c>
      <c r="E29" s="180"/>
      <c r="F29" s="180"/>
      <c r="G29" s="180"/>
      <c r="H29" s="179"/>
    </row>
    <row r="30" spans="2:8" ht="15.75" thickBot="1" x14ac:dyDescent="0.3">
      <c r="B30" s="28" t="s">
        <v>4</v>
      </c>
      <c r="C30" s="176"/>
      <c r="D30" s="589">
        <f>SUM(D27:D29)</f>
        <v>10906</v>
      </c>
      <c r="E30" s="224">
        <f>SUM(E27:E29)</f>
        <v>0</v>
      </c>
      <c r="F30" s="224">
        <f>SUM(F27:F29)</f>
        <v>0</v>
      </c>
      <c r="G30" s="224">
        <f>SUM(G27:G29)</f>
        <v>0</v>
      </c>
      <c r="H30" s="225">
        <f>SUM(H27:H29)</f>
        <v>0</v>
      </c>
    </row>
  </sheetData>
  <mergeCells count="10">
    <mergeCell ref="B6:H6"/>
    <mergeCell ref="B8:B9"/>
    <mergeCell ref="C8:C9"/>
    <mergeCell ref="D8:H8"/>
    <mergeCell ref="B11:B13"/>
    <mergeCell ref="B25:B26"/>
    <mergeCell ref="C25:C26"/>
    <mergeCell ref="D25:H25"/>
    <mergeCell ref="B14:B16"/>
    <mergeCell ref="B23:H24"/>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4:U41"/>
  <sheetViews>
    <sheetView topLeftCell="B27" zoomScale="110" zoomScaleNormal="110" workbookViewId="0">
      <selection activeCell="D32" sqref="D11:K32"/>
    </sheetView>
  </sheetViews>
  <sheetFormatPr baseColWidth="10" defaultRowHeight="15" x14ac:dyDescent="0.25"/>
  <cols>
    <col min="3" max="3" width="16.7109375" customWidth="1"/>
    <col min="4" max="4" width="9.85546875" customWidth="1"/>
    <col min="5" max="5" width="9.5703125" customWidth="1"/>
    <col min="6" max="7" width="9.7109375" customWidth="1"/>
    <col min="8" max="8" width="9.85546875" customWidth="1"/>
    <col min="9" max="9" width="10.140625" customWidth="1"/>
    <col min="10" max="10" width="9.28515625" customWidth="1"/>
    <col min="11" max="11" width="9" customWidth="1"/>
    <col min="12" max="12" width="14.28515625" customWidth="1"/>
  </cols>
  <sheetData>
    <row r="4" spans="3:11" ht="15.75" x14ac:dyDescent="0.25">
      <c r="C4" s="398" t="s">
        <v>40</v>
      </c>
      <c r="D4" s="398"/>
      <c r="E4" s="398"/>
      <c r="F4" s="398"/>
      <c r="G4" s="398"/>
      <c r="H4" s="398"/>
      <c r="I4" s="398"/>
      <c r="J4" s="398"/>
      <c r="K4" s="398"/>
    </row>
    <row r="5" spans="3:11" ht="18.75" x14ac:dyDescent="0.25">
      <c r="C5" s="396" t="s">
        <v>21</v>
      </c>
      <c r="D5" s="396"/>
      <c r="E5" s="396"/>
      <c r="F5" s="396"/>
      <c r="G5" s="396"/>
      <c r="H5" s="396"/>
      <c r="I5" s="396"/>
      <c r="J5" s="396"/>
      <c r="K5" s="396"/>
    </row>
    <row r="6" spans="3:11" ht="15.75" thickBot="1" x14ac:dyDescent="0.3">
      <c r="C6" s="397" t="s">
        <v>168</v>
      </c>
      <c r="D6" s="397"/>
      <c r="E6" s="397"/>
      <c r="F6" s="397"/>
      <c r="G6" s="397"/>
      <c r="H6" s="397"/>
      <c r="I6" s="397"/>
      <c r="J6" s="397"/>
      <c r="K6" s="397"/>
    </row>
    <row r="7" spans="3:11" ht="15.75" thickBot="1" x14ac:dyDescent="0.3">
      <c r="C7" s="399" t="s">
        <v>39</v>
      </c>
      <c r="D7" s="407" t="s">
        <v>38</v>
      </c>
      <c r="E7" s="408"/>
      <c r="F7" s="408"/>
      <c r="G7" s="408"/>
      <c r="H7" s="408"/>
      <c r="I7" s="409"/>
      <c r="J7" s="402" t="s">
        <v>37</v>
      </c>
      <c r="K7" s="403"/>
    </row>
    <row r="8" spans="3:11" ht="15" customHeight="1" x14ac:dyDescent="0.25">
      <c r="C8" s="400"/>
      <c r="D8" s="410" t="s">
        <v>17</v>
      </c>
      <c r="E8" s="411"/>
      <c r="F8" s="413" t="s">
        <v>15</v>
      </c>
      <c r="G8" s="414"/>
      <c r="H8" s="415" t="s">
        <v>22</v>
      </c>
      <c r="I8" s="416"/>
      <c r="J8" s="404"/>
      <c r="K8" s="405"/>
    </row>
    <row r="9" spans="3:11" ht="15.75" customHeight="1" thickBot="1" x14ac:dyDescent="0.3">
      <c r="C9" s="400"/>
      <c r="D9" s="410"/>
      <c r="E9" s="412"/>
      <c r="F9" s="419" t="s">
        <v>2</v>
      </c>
      <c r="G9" s="420"/>
      <c r="H9" s="417"/>
      <c r="I9" s="418"/>
      <c r="J9" s="401"/>
      <c r="K9" s="406"/>
    </row>
    <row r="10" spans="3:11" ht="15.75" thickBot="1" x14ac:dyDescent="0.3">
      <c r="C10" s="401"/>
      <c r="D10" s="309" t="s">
        <v>23</v>
      </c>
      <c r="E10" s="322" t="s">
        <v>24</v>
      </c>
      <c r="F10" s="310" t="s">
        <v>23</v>
      </c>
      <c r="G10" s="323" t="s">
        <v>24</v>
      </c>
      <c r="H10" s="311" t="s">
        <v>23</v>
      </c>
      <c r="I10" s="311" t="s">
        <v>24</v>
      </c>
      <c r="J10" s="312" t="s">
        <v>23</v>
      </c>
      <c r="K10" s="325" t="s">
        <v>24</v>
      </c>
    </row>
    <row r="11" spans="3:11" ht="30" customHeight="1" thickBot="1" x14ac:dyDescent="0.3">
      <c r="C11" s="517" t="str">
        <f>'4to trimestre'!B63</f>
        <v xml:space="preserve">Inducción </v>
      </c>
      <c r="D11" s="565"/>
      <c r="E11" s="566"/>
      <c r="F11" s="567">
        <v>1</v>
      </c>
      <c r="G11" s="567">
        <f>'4to trimestre'!C63</f>
        <v>11194</v>
      </c>
      <c r="H11" s="568"/>
      <c r="I11" s="568"/>
      <c r="J11" s="569">
        <f>+D11+F11+H11</f>
        <v>1</v>
      </c>
      <c r="K11" s="570">
        <f>+E11+G11+I11</f>
        <v>11194</v>
      </c>
    </row>
    <row r="12" spans="3:11" ht="30" customHeight="1" thickBot="1" x14ac:dyDescent="0.3">
      <c r="C12" s="517" t="str">
        <f>'4to trimestre'!B64</f>
        <v xml:space="preserve">Matemática,  Lectura y Escritura </v>
      </c>
      <c r="D12" s="571">
        <v>3</v>
      </c>
      <c r="E12" s="572">
        <v>118</v>
      </c>
      <c r="F12" s="573">
        <v>2</v>
      </c>
      <c r="G12" s="567">
        <f>'4to trimestre'!C64</f>
        <v>2450</v>
      </c>
      <c r="H12" s="574"/>
      <c r="I12" s="574"/>
      <c r="J12" s="569">
        <f t="shared" ref="J12:J31" si="0">+D12+F12+H12</f>
        <v>5</v>
      </c>
      <c r="K12" s="570">
        <f t="shared" ref="K12:K31" si="1">+E12+G12+I12</f>
        <v>2568</v>
      </c>
    </row>
    <row r="13" spans="3:11" ht="30" customHeight="1" thickBot="1" x14ac:dyDescent="0.3">
      <c r="C13" s="517" t="str">
        <f>'4to trimestre'!B65</f>
        <v>Investigación</v>
      </c>
      <c r="D13" s="575"/>
      <c r="E13" s="571"/>
      <c r="F13" s="573">
        <v>1</v>
      </c>
      <c r="G13" s="567">
        <f>'4to trimestre'!C65</f>
        <v>90</v>
      </c>
      <c r="H13" s="574"/>
      <c r="I13" s="574"/>
      <c r="J13" s="569">
        <f t="shared" si="0"/>
        <v>1</v>
      </c>
      <c r="K13" s="570">
        <f t="shared" si="1"/>
        <v>90</v>
      </c>
    </row>
    <row r="14" spans="3:11" ht="30" customHeight="1" thickBot="1" x14ac:dyDescent="0.3">
      <c r="C14" s="517" t="str">
        <f>'4to trimestre'!B66</f>
        <v>Inglés</v>
      </c>
      <c r="D14" s="575"/>
      <c r="E14" s="575"/>
      <c r="F14" s="573">
        <v>1</v>
      </c>
      <c r="G14" s="567">
        <f>'4to trimestre'!C66</f>
        <v>700</v>
      </c>
      <c r="H14" s="574"/>
      <c r="I14" s="574"/>
      <c r="J14" s="569">
        <f t="shared" si="0"/>
        <v>1</v>
      </c>
      <c r="K14" s="570">
        <f t="shared" si="1"/>
        <v>700</v>
      </c>
    </row>
    <row r="15" spans="3:11" ht="30" customHeight="1" thickBot="1" x14ac:dyDescent="0.3">
      <c r="C15" s="517" t="str">
        <f>'4to trimestre'!B67</f>
        <v>Neurociencia Cognitiva</v>
      </c>
      <c r="D15" s="575"/>
      <c r="E15" s="575"/>
      <c r="F15" s="573">
        <v>1</v>
      </c>
      <c r="G15" s="567">
        <f>'4to trimestre'!C67</f>
        <v>80</v>
      </c>
      <c r="H15" s="574"/>
      <c r="I15" s="574"/>
      <c r="J15" s="569">
        <f t="shared" si="0"/>
        <v>1</v>
      </c>
      <c r="K15" s="570">
        <f t="shared" si="1"/>
        <v>80</v>
      </c>
    </row>
    <row r="16" spans="3:11" ht="30" customHeight="1" thickBot="1" x14ac:dyDescent="0.3">
      <c r="C16" s="517" t="str">
        <f>'4to trimestre'!B68</f>
        <v>STEM</v>
      </c>
      <c r="D16" s="575"/>
      <c r="E16" s="575"/>
      <c r="F16" s="573"/>
      <c r="G16" s="567">
        <f>'4to trimestre'!C68</f>
        <v>4150</v>
      </c>
      <c r="H16" s="574"/>
      <c r="I16" s="574"/>
      <c r="J16" s="569">
        <f t="shared" si="0"/>
        <v>0</v>
      </c>
      <c r="K16" s="570">
        <f t="shared" si="1"/>
        <v>4150</v>
      </c>
    </row>
    <row r="17" spans="3:11" ht="30" customHeight="1" thickBot="1" x14ac:dyDescent="0.3">
      <c r="C17" s="517" t="str">
        <f>'4to trimestre'!B69</f>
        <v>Neuroliderazgo para el Fortalecimiento</v>
      </c>
      <c r="D17" s="575"/>
      <c r="E17" s="575"/>
      <c r="F17" s="573">
        <v>1</v>
      </c>
      <c r="G17" s="567">
        <f>'4to trimestre'!C69</f>
        <v>80</v>
      </c>
      <c r="H17" s="574"/>
      <c r="I17" s="574"/>
      <c r="J17" s="569">
        <f t="shared" si="0"/>
        <v>1</v>
      </c>
      <c r="K17" s="570">
        <f t="shared" si="1"/>
        <v>80</v>
      </c>
    </row>
    <row r="18" spans="3:11" ht="30" customHeight="1" thickBot="1" x14ac:dyDescent="0.3">
      <c r="C18" s="517" t="str">
        <f>'4to trimestre'!B70</f>
        <v>Ciencias de la Naturaleza</v>
      </c>
      <c r="D18" s="571">
        <v>2</v>
      </c>
      <c r="E18" s="572">
        <v>87</v>
      </c>
      <c r="F18" s="573">
        <v>1</v>
      </c>
      <c r="G18" s="567">
        <f>'4to trimestre'!C70</f>
        <v>220</v>
      </c>
      <c r="H18" s="574"/>
      <c r="I18" s="574"/>
      <c r="J18" s="569">
        <f t="shared" si="0"/>
        <v>3</v>
      </c>
      <c r="K18" s="570">
        <f t="shared" si="1"/>
        <v>307</v>
      </c>
    </row>
    <row r="19" spans="3:11" ht="30" customHeight="1" thickBot="1" x14ac:dyDescent="0.3">
      <c r="C19" s="517" t="str">
        <f>'4to trimestre'!B71</f>
        <v>Estrategias Lúdicas en el Nivel Inicial</v>
      </c>
      <c r="D19" s="575"/>
      <c r="E19" s="575"/>
      <c r="F19" s="573">
        <v>1</v>
      </c>
      <c r="G19" s="567">
        <f>'4to trimestre'!C71</f>
        <v>120</v>
      </c>
      <c r="H19" s="574"/>
      <c r="I19" s="574"/>
      <c r="J19" s="569">
        <f t="shared" si="0"/>
        <v>1</v>
      </c>
      <c r="K19" s="570">
        <f t="shared" si="1"/>
        <v>120</v>
      </c>
    </row>
    <row r="20" spans="3:11" ht="15.75" thickBot="1" x14ac:dyDescent="0.3">
      <c r="C20" s="517" t="s">
        <v>177</v>
      </c>
      <c r="D20" s="575"/>
      <c r="E20" s="575"/>
      <c r="F20" s="573"/>
      <c r="G20" s="567"/>
      <c r="H20" s="574">
        <v>1</v>
      </c>
      <c r="I20" s="574">
        <v>250</v>
      </c>
      <c r="J20" s="569">
        <f t="shared" si="0"/>
        <v>1</v>
      </c>
      <c r="K20" s="570">
        <f t="shared" si="1"/>
        <v>250</v>
      </c>
    </row>
    <row r="21" spans="3:11" ht="30" customHeight="1" thickBot="1" x14ac:dyDescent="0.3">
      <c r="C21" s="517" t="str">
        <f>'4to trimestre'!B101</f>
        <v>Lengua Española</v>
      </c>
      <c r="D21" s="576">
        <v>2</v>
      </c>
      <c r="E21" s="576">
        <f>'4to trimestre'!C101</f>
        <v>55</v>
      </c>
      <c r="F21" s="577"/>
      <c r="G21" s="567"/>
      <c r="H21" s="578"/>
      <c r="I21" s="579"/>
      <c r="J21" s="569">
        <f t="shared" si="0"/>
        <v>2</v>
      </c>
      <c r="K21" s="570">
        <f t="shared" si="1"/>
        <v>55</v>
      </c>
    </row>
    <row r="22" spans="3:11" ht="30" customHeight="1" thickBot="1" x14ac:dyDescent="0.3">
      <c r="C22" s="517" t="str">
        <f>'4to trimestre'!B102</f>
        <v>Historia</v>
      </c>
      <c r="D22" s="571">
        <v>2</v>
      </c>
      <c r="E22" s="571">
        <f>'4to trimestre'!C102</f>
        <v>345</v>
      </c>
      <c r="F22" s="580"/>
      <c r="G22" s="567"/>
      <c r="H22" s="581"/>
      <c r="I22" s="581"/>
      <c r="J22" s="569">
        <f t="shared" si="0"/>
        <v>2</v>
      </c>
      <c r="K22" s="570">
        <f t="shared" si="1"/>
        <v>345</v>
      </c>
    </row>
    <row r="23" spans="3:11" ht="30" customHeight="1" thickBot="1" x14ac:dyDescent="0.3">
      <c r="C23" s="517" t="str">
        <f>'4to trimestre'!B103</f>
        <v>Física y  Deportes</v>
      </c>
      <c r="D23" s="571">
        <v>1</v>
      </c>
      <c r="E23" s="572">
        <f>'4to trimestre'!C103</f>
        <v>92</v>
      </c>
      <c r="F23" s="580"/>
      <c r="G23" s="567"/>
      <c r="H23" s="581"/>
      <c r="I23" s="581"/>
      <c r="J23" s="569">
        <f t="shared" si="0"/>
        <v>1</v>
      </c>
      <c r="K23" s="570">
        <f t="shared" si="1"/>
        <v>92</v>
      </c>
    </row>
    <row r="24" spans="3:11" ht="30" customHeight="1" thickBot="1" x14ac:dyDescent="0.3">
      <c r="C24" s="517" t="str">
        <f>'4to trimestre'!B105</f>
        <v>Género y Política de la Igualdad</v>
      </c>
      <c r="D24" s="571">
        <v>2</v>
      </c>
      <c r="E24" s="572">
        <f>'4to trimestre'!C105</f>
        <v>144</v>
      </c>
      <c r="F24" s="580"/>
      <c r="G24" s="567"/>
      <c r="H24" s="581"/>
      <c r="I24" s="581"/>
      <c r="J24" s="569">
        <f t="shared" si="0"/>
        <v>2</v>
      </c>
      <c r="K24" s="570">
        <f t="shared" si="1"/>
        <v>144</v>
      </c>
    </row>
    <row r="25" spans="3:11" ht="30" customHeight="1" thickBot="1" x14ac:dyDescent="0.3">
      <c r="C25" s="517" t="str">
        <f>'4to trimestre'!B107</f>
        <v>Francés</v>
      </c>
      <c r="D25" s="571">
        <v>1</v>
      </c>
      <c r="E25" s="572">
        <f>'4to trimestre'!C107</f>
        <v>51</v>
      </c>
      <c r="F25" s="580"/>
      <c r="G25" s="567"/>
      <c r="H25" s="581"/>
      <c r="I25" s="581"/>
      <c r="J25" s="569">
        <f t="shared" si="0"/>
        <v>1</v>
      </c>
      <c r="K25" s="570">
        <f t="shared" si="1"/>
        <v>51</v>
      </c>
    </row>
    <row r="26" spans="3:11" ht="30" customHeight="1" thickBot="1" x14ac:dyDescent="0.3">
      <c r="C26" s="517" t="str">
        <f>'4to trimestre'!B108</f>
        <v>Frormación Humana</v>
      </c>
      <c r="D26" s="571">
        <v>1</v>
      </c>
      <c r="E26" s="572">
        <f>'4to trimestre'!C108</f>
        <v>31</v>
      </c>
      <c r="F26" s="580"/>
      <c r="G26" s="567"/>
      <c r="H26" s="581"/>
      <c r="I26" s="581"/>
      <c r="J26" s="569">
        <f t="shared" si="0"/>
        <v>1</v>
      </c>
      <c r="K26" s="570">
        <f t="shared" si="1"/>
        <v>31</v>
      </c>
    </row>
    <row r="27" spans="3:11" ht="30" customHeight="1" thickBot="1" x14ac:dyDescent="0.3">
      <c r="C27" s="517" t="str">
        <f>'4to trimestre'!B109</f>
        <v>Eduación Inicial</v>
      </c>
      <c r="D27" s="571">
        <v>2</v>
      </c>
      <c r="E27" s="572">
        <f>'4to trimestre'!C109</f>
        <v>55</v>
      </c>
      <c r="F27" s="580"/>
      <c r="G27" s="567"/>
      <c r="H27" s="581"/>
      <c r="I27" s="581"/>
      <c r="J27" s="569">
        <f t="shared" si="0"/>
        <v>2</v>
      </c>
      <c r="K27" s="570">
        <f t="shared" si="1"/>
        <v>55</v>
      </c>
    </row>
    <row r="28" spans="3:11" ht="30" customHeight="1" thickBot="1" x14ac:dyDescent="0.3">
      <c r="C28" s="517" t="str">
        <f>'4to trimestre'!B110</f>
        <v>Neuropsicología y Educación</v>
      </c>
      <c r="D28" s="571">
        <v>1</v>
      </c>
      <c r="E28" s="572">
        <f>'4to trimestre'!C110</f>
        <v>73</v>
      </c>
      <c r="F28" s="580"/>
      <c r="G28" s="567"/>
      <c r="H28" s="581"/>
      <c r="I28" s="581"/>
      <c r="J28" s="569">
        <f t="shared" si="0"/>
        <v>1</v>
      </c>
      <c r="K28" s="570">
        <f t="shared" si="1"/>
        <v>73</v>
      </c>
    </row>
    <row r="29" spans="3:11" ht="30" customHeight="1" thickBot="1" x14ac:dyDescent="0.3">
      <c r="C29" s="517" t="str">
        <f>'4to trimestre'!B111</f>
        <v>Trabajo Social Escolar</v>
      </c>
      <c r="D29" s="571">
        <v>2</v>
      </c>
      <c r="E29" s="572">
        <f>'4to trimestre'!C111</f>
        <v>81</v>
      </c>
      <c r="F29" s="580"/>
      <c r="G29" s="567"/>
      <c r="H29" s="581"/>
      <c r="I29" s="581"/>
      <c r="J29" s="569">
        <f t="shared" si="0"/>
        <v>2</v>
      </c>
      <c r="K29" s="570">
        <f t="shared" si="1"/>
        <v>81</v>
      </c>
    </row>
    <row r="30" spans="3:11" ht="30" customHeight="1" thickBot="1" x14ac:dyDescent="0.3">
      <c r="C30" s="517" t="str">
        <f>'4to trimestre'!B112</f>
        <v xml:space="preserve">Cincias de la Educación </v>
      </c>
      <c r="D30" s="571">
        <v>6</v>
      </c>
      <c r="E30" s="572">
        <f>'4to trimestre'!C112</f>
        <v>166</v>
      </c>
      <c r="F30" s="580"/>
      <c r="G30" s="567"/>
      <c r="H30" s="581"/>
      <c r="I30" s="581"/>
      <c r="J30" s="569">
        <f t="shared" si="0"/>
        <v>6</v>
      </c>
      <c r="K30" s="570">
        <f t="shared" si="1"/>
        <v>166</v>
      </c>
    </row>
    <row r="31" spans="3:11" ht="30" customHeight="1" thickBot="1" x14ac:dyDescent="0.3">
      <c r="C31" s="517" t="str">
        <f>'4to trimestre'!B113</f>
        <v>Gestión de la Educación</v>
      </c>
      <c r="D31" s="571">
        <v>3</v>
      </c>
      <c r="E31" s="572">
        <f>'4to trimestre'!C113</f>
        <v>88</v>
      </c>
      <c r="F31" s="580"/>
      <c r="G31" s="567"/>
      <c r="H31" s="581"/>
      <c r="I31" s="581"/>
      <c r="J31" s="569">
        <f t="shared" si="0"/>
        <v>3</v>
      </c>
      <c r="K31" s="570">
        <f t="shared" si="1"/>
        <v>88</v>
      </c>
    </row>
    <row r="32" spans="3:11" ht="36.75" thickBot="1" x14ac:dyDescent="0.3">
      <c r="C32" s="326" t="s">
        <v>25</v>
      </c>
      <c r="D32" s="582">
        <f>SUM(D12:D31)</f>
        <v>28</v>
      </c>
      <c r="E32" s="582">
        <f>SUM(E12:E31)</f>
        <v>1386</v>
      </c>
      <c r="F32" s="583">
        <f>SUM(F11:F31)</f>
        <v>9</v>
      </c>
      <c r="G32" s="583">
        <f>SUM(G11:G31)</f>
        <v>19084</v>
      </c>
      <c r="H32" s="584">
        <f>SUM(H11:H31)</f>
        <v>1</v>
      </c>
      <c r="I32" s="584">
        <f>SUM(I11:I31)</f>
        <v>250</v>
      </c>
      <c r="J32" s="585">
        <f>+D32+F32+H32</f>
        <v>38</v>
      </c>
      <c r="K32" s="586">
        <f>+E32+G32+I32</f>
        <v>20720</v>
      </c>
    </row>
    <row r="33" spans="3:21" x14ac:dyDescent="0.25">
      <c r="C33" s="21"/>
      <c r="N33" s="67"/>
      <c r="O33" s="67"/>
      <c r="P33" s="67"/>
      <c r="Q33" s="67"/>
      <c r="R33" s="67"/>
      <c r="S33" s="67"/>
      <c r="T33" s="67"/>
      <c r="U33" s="67"/>
    </row>
    <row r="34" spans="3:21" x14ac:dyDescent="0.25">
      <c r="N34" s="67"/>
      <c r="O34" s="67"/>
      <c r="P34" s="67"/>
      <c r="Q34" s="67"/>
      <c r="R34" s="67"/>
      <c r="S34" s="67"/>
      <c r="T34" s="67"/>
      <c r="U34" s="67"/>
    </row>
    <row r="35" spans="3:21" x14ac:dyDescent="0.25">
      <c r="C35" s="20"/>
      <c r="N35" s="67"/>
      <c r="O35" s="67"/>
      <c r="P35" s="67"/>
      <c r="Q35" s="67"/>
      <c r="R35" s="67"/>
      <c r="S35" s="68"/>
      <c r="T35" s="68"/>
      <c r="U35" s="67"/>
    </row>
    <row r="36" spans="3:21" x14ac:dyDescent="0.25">
      <c r="C36" s="20"/>
      <c r="N36" s="67"/>
      <c r="O36" s="67"/>
      <c r="P36" s="67"/>
      <c r="Q36" s="67"/>
      <c r="R36" s="67"/>
      <c r="S36" s="67"/>
      <c r="T36" s="67"/>
      <c r="U36" s="67"/>
    </row>
    <row r="37" spans="3:21" ht="23.25" x14ac:dyDescent="0.25">
      <c r="C37" s="22"/>
      <c r="G37" s="62"/>
      <c r="N37" s="67"/>
      <c r="O37" s="67"/>
      <c r="P37" s="67"/>
      <c r="Q37" s="67"/>
      <c r="R37" s="67"/>
      <c r="S37" s="67"/>
      <c r="T37" s="67"/>
      <c r="U37" s="67"/>
    </row>
    <row r="38" spans="3:21" x14ac:dyDescent="0.25">
      <c r="C38" s="4"/>
      <c r="G38" s="62"/>
      <c r="N38" s="67"/>
      <c r="O38" s="67"/>
      <c r="P38" s="67"/>
      <c r="Q38" s="67"/>
      <c r="R38" s="67"/>
      <c r="S38" s="67"/>
      <c r="T38" s="67"/>
      <c r="U38" s="67"/>
    </row>
    <row r="39" spans="3:21" x14ac:dyDescent="0.25">
      <c r="N39" s="67"/>
      <c r="O39" s="67"/>
      <c r="P39" s="67"/>
      <c r="Q39" s="67"/>
      <c r="R39" s="67"/>
      <c r="S39" s="67"/>
      <c r="T39" s="67"/>
      <c r="U39" s="67"/>
    </row>
    <row r="40" spans="3:21" x14ac:dyDescent="0.25">
      <c r="N40" s="68"/>
      <c r="O40" s="68"/>
      <c r="P40" s="67"/>
      <c r="Q40" s="67"/>
      <c r="R40" s="67"/>
      <c r="S40" s="67"/>
      <c r="T40" s="67"/>
      <c r="U40" s="67"/>
    </row>
    <row r="41" spans="3:21" x14ac:dyDescent="0.25">
      <c r="N41" s="67"/>
      <c r="O41" s="67"/>
      <c r="P41" s="67"/>
      <c r="Q41" s="67"/>
      <c r="R41" s="67"/>
      <c r="S41" s="67"/>
      <c r="T41" s="67"/>
      <c r="U41" s="67"/>
    </row>
  </sheetData>
  <mergeCells count="10">
    <mergeCell ref="C5:K5"/>
    <mergeCell ref="C6:K6"/>
    <mergeCell ref="C4:K4"/>
    <mergeCell ref="C7:C10"/>
    <mergeCell ref="J7:K9"/>
    <mergeCell ref="D7:I7"/>
    <mergeCell ref="D8:E9"/>
    <mergeCell ref="F8:G8"/>
    <mergeCell ref="H8:I9"/>
    <mergeCell ref="F9:G9"/>
  </mergeCells>
  <printOptions horizontalCentered="1" verticalCentered="1"/>
  <pageMargins left="0.70866141732283472" right="0.70866141732283472" top="0" bottom="0" header="0.31496062992125984" footer="0.31496062992125984"/>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4:G54"/>
  <sheetViews>
    <sheetView topLeftCell="A40" zoomScale="80" zoomScaleNormal="80" workbookViewId="0">
      <selection activeCell="E33" sqref="E33:E49"/>
    </sheetView>
  </sheetViews>
  <sheetFormatPr baseColWidth="10" defaultRowHeight="28.5" customHeight="1" x14ac:dyDescent="0.25"/>
  <cols>
    <col min="4" max="4" width="53.28515625" customWidth="1"/>
    <col min="5" max="5" width="17.42578125" customWidth="1"/>
    <col min="6" max="6" width="30.140625" customWidth="1"/>
    <col min="7" max="7" width="60.42578125" customWidth="1"/>
  </cols>
  <sheetData>
    <row r="4" spans="3:7" ht="18" customHeight="1" x14ac:dyDescent="0.25">
      <c r="D4" s="427" t="s">
        <v>169</v>
      </c>
      <c r="E4" s="427"/>
      <c r="F4" s="427"/>
      <c r="G4" s="427"/>
    </row>
    <row r="5" spans="3:7" ht="16.5" customHeight="1" x14ac:dyDescent="0.25">
      <c r="C5" s="291"/>
      <c r="D5" s="427"/>
      <c r="E5" s="427"/>
      <c r="F5" s="427"/>
      <c r="G5" s="427"/>
    </row>
    <row r="6" spans="3:7" ht="18" customHeight="1" thickBot="1" x14ac:dyDescent="0.3">
      <c r="C6" s="292"/>
      <c r="D6" s="428"/>
      <c r="E6" s="428"/>
      <c r="F6" s="428"/>
      <c r="G6" s="428"/>
    </row>
    <row r="7" spans="3:7" ht="30" customHeight="1" x14ac:dyDescent="0.25">
      <c r="D7" s="274" t="s">
        <v>8</v>
      </c>
      <c r="E7" s="275" t="s">
        <v>116</v>
      </c>
      <c r="F7" s="275" t="s">
        <v>108</v>
      </c>
      <c r="G7" s="276" t="s">
        <v>120</v>
      </c>
    </row>
    <row r="8" spans="3:7" ht="33" customHeight="1" x14ac:dyDescent="0.25">
      <c r="D8" s="424" t="s">
        <v>7</v>
      </c>
      <c r="E8" s="425"/>
      <c r="F8" s="425"/>
      <c r="G8" s="426"/>
    </row>
    <row r="9" spans="3:7" ht="78.75" customHeight="1" x14ac:dyDescent="0.25">
      <c r="D9" s="362" t="s">
        <v>195</v>
      </c>
      <c r="E9" s="318">
        <v>15</v>
      </c>
      <c r="F9" s="429" t="s">
        <v>198</v>
      </c>
      <c r="G9" s="429"/>
    </row>
    <row r="10" spans="3:7" ht="78.75" customHeight="1" x14ac:dyDescent="0.25">
      <c r="D10" s="362" t="s">
        <v>196</v>
      </c>
      <c r="E10" s="319">
        <v>34</v>
      </c>
      <c r="F10" s="429" t="s">
        <v>199</v>
      </c>
      <c r="G10" s="429"/>
    </row>
    <row r="11" spans="3:7" ht="78.75" customHeight="1" x14ac:dyDescent="0.25">
      <c r="D11" s="362" t="s">
        <v>197</v>
      </c>
      <c r="E11" s="319">
        <v>72</v>
      </c>
      <c r="F11" s="429" t="s">
        <v>200</v>
      </c>
      <c r="G11" s="429"/>
    </row>
    <row r="12" spans="3:7" ht="33" customHeight="1" x14ac:dyDescent="0.25">
      <c r="D12" s="279" t="s">
        <v>121</v>
      </c>
      <c r="E12" s="280">
        <f>+E9+E10+E11</f>
        <v>121</v>
      </c>
      <c r="F12" s="422"/>
      <c r="G12" s="423"/>
    </row>
    <row r="13" spans="3:7" ht="36" customHeight="1" x14ac:dyDescent="0.25">
      <c r="D13" s="424" t="s">
        <v>2</v>
      </c>
      <c r="E13" s="425"/>
      <c r="F13" s="425"/>
      <c r="G13" s="426"/>
    </row>
    <row r="14" spans="3:7" ht="93" customHeight="1" x14ac:dyDescent="0.25">
      <c r="D14" s="362" t="s">
        <v>211</v>
      </c>
      <c r="E14" s="590">
        <v>2300</v>
      </c>
      <c r="F14" s="319" t="s">
        <v>269</v>
      </c>
      <c r="G14" s="319" t="s">
        <v>212</v>
      </c>
    </row>
    <row r="15" spans="3:7" ht="48" customHeight="1" x14ac:dyDescent="0.25">
      <c r="D15" s="327" t="s">
        <v>201</v>
      </c>
      <c r="E15" s="591">
        <v>600</v>
      </c>
      <c r="F15" s="319" t="s">
        <v>136</v>
      </c>
      <c r="G15" s="319" t="s">
        <v>202</v>
      </c>
    </row>
    <row r="16" spans="3:7" ht="298.5" customHeight="1" x14ac:dyDescent="0.25">
      <c r="D16" s="362" t="s">
        <v>203</v>
      </c>
      <c r="E16" s="590">
        <f>9646+1548</f>
        <v>11194</v>
      </c>
      <c r="F16" s="319" t="s">
        <v>136</v>
      </c>
      <c r="G16" s="319" t="s">
        <v>204</v>
      </c>
    </row>
    <row r="17" spans="4:7" ht="39.950000000000003" customHeight="1" x14ac:dyDescent="0.25">
      <c r="D17" s="362" t="s">
        <v>205</v>
      </c>
      <c r="E17" s="590">
        <v>90</v>
      </c>
      <c r="F17" s="319" t="s">
        <v>206</v>
      </c>
      <c r="G17" s="319" t="s">
        <v>207</v>
      </c>
    </row>
    <row r="18" spans="4:7" ht="57" customHeight="1" x14ac:dyDescent="0.25">
      <c r="D18" s="362" t="s">
        <v>208</v>
      </c>
      <c r="E18" s="590">
        <v>700</v>
      </c>
      <c r="F18" s="319" t="s">
        <v>209</v>
      </c>
      <c r="G18" s="319" t="s">
        <v>210</v>
      </c>
    </row>
    <row r="19" spans="4:7" ht="39.950000000000003" customHeight="1" x14ac:dyDescent="0.25">
      <c r="D19" s="362" t="s">
        <v>213</v>
      </c>
      <c r="E19" s="590">
        <v>500</v>
      </c>
      <c r="F19" s="319" t="s">
        <v>214</v>
      </c>
      <c r="G19" s="319" t="s">
        <v>215</v>
      </c>
    </row>
    <row r="20" spans="4:7" ht="39.950000000000003" customHeight="1" x14ac:dyDescent="0.25">
      <c r="D20" s="362" t="s">
        <v>216</v>
      </c>
      <c r="E20" s="590">
        <v>80</v>
      </c>
      <c r="F20" s="319" t="s">
        <v>217</v>
      </c>
      <c r="G20" s="319" t="s">
        <v>218</v>
      </c>
    </row>
    <row r="21" spans="4:7" ht="39.950000000000003" customHeight="1" x14ac:dyDescent="0.25">
      <c r="D21" s="362" t="s">
        <v>219</v>
      </c>
      <c r="E21" s="590">
        <v>120</v>
      </c>
      <c r="F21" s="319" t="s">
        <v>220</v>
      </c>
      <c r="G21" s="319" t="s">
        <v>221</v>
      </c>
    </row>
    <row r="22" spans="4:7" ht="39.950000000000003" customHeight="1" x14ac:dyDescent="0.25">
      <c r="D22" s="362" t="s">
        <v>222</v>
      </c>
      <c r="E22" s="590">
        <v>750</v>
      </c>
      <c r="F22" s="319" t="s">
        <v>142</v>
      </c>
      <c r="G22" s="319" t="s">
        <v>223</v>
      </c>
    </row>
    <row r="23" spans="4:7" ht="57" customHeight="1" x14ac:dyDescent="0.25">
      <c r="D23" s="362" t="s">
        <v>224</v>
      </c>
      <c r="E23" s="590">
        <v>80</v>
      </c>
      <c r="F23" s="319" t="s">
        <v>141</v>
      </c>
      <c r="G23" s="319" t="s">
        <v>225</v>
      </c>
    </row>
    <row r="24" spans="4:7" ht="39.950000000000003" customHeight="1" x14ac:dyDescent="0.25">
      <c r="D24" s="362" t="s">
        <v>226</v>
      </c>
      <c r="E24" s="590">
        <v>220</v>
      </c>
      <c r="F24" s="319" t="s">
        <v>227</v>
      </c>
      <c r="G24" s="319" t="s">
        <v>228</v>
      </c>
    </row>
    <row r="25" spans="4:7" ht="29.25" customHeight="1" x14ac:dyDescent="0.25">
      <c r="D25" s="279" t="s">
        <v>122</v>
      </c>
      <c r="E25" s="592">
        <f>SUM(E14:E24)</f>
        <v>16634</v>
      </c>
      <c r="F25" s="432"/>
      <c r="G25" s="433"/>
    </row>
    <row r="26" spans="4:7" ht="29.25" customHeight="1" x14ac:dyDescent="0.25">
      <c r="D26" s="424" t="str">
        <f>+'aperturas y cierres'!C13</f>
        <v>Política Nacional para la Alfabetización Inicial en la Etapa Oportuna.</v>
      </c>
      <c r="E26" s="425"/>
      <c r="F26" s="425"/>
      <c r="G26" s="426"/>
    </row>
    <row r="27" spans="4:7" ht="64.5" customHeight="1" x14ac:dyDescent="0.25">
      <c r="D27" s="362" t="s">
        <v>268</v>
      </c>
      <c r="E27" s="590">
        <v>2450</v>
      </c>
      <c r="F27" s="319" t="s">
        <v>229</v>
      </c>
      <c r="G27" s="319" t="s">
        <v>138</v>
      </c>
    </row>
    <row r="28" spans="4:7" ht="29.25" customHeight="1" x14ac:dyDescent="0.25">
      <c r="D28" s="279" t="str">
        <f>+D26</f>
        <v>Política Nacional para la Alfabetización Inicial en la Etapa Oportuna.</v>
      </c>
      <c r="E28" s="592">
        <f>+E27</f>
        <v>2450</v>
      </c>
      <c r="F28" s="315"/>
      <c r="G28" s="316"/>
    </row>
    <row r="29" spans="4:7" ht="32.25" customHeight="1" x14ac:dyDescent="0.25">
      <c r="D29" s="424" t="s">
        <v>41</v>
      </c>
      <c r="E29" s="425"/>
      <c r="F29" s="425"/>
      <c r="G29" s="426"/>
    </row>
    <row r="30" spans="4:7" ht="30.75" customHeight="1" x14ac:dyDescent="0.25">
      <c r="D30" s="367" t="s">
        <v>230</v>
      </c>
      <c r="E30" s="367">
        <v>250</v>
      </c>
      <c r="F30" s="367" t="s">
        <v>231</v>
      </c>
      <c r="G30" s="367" t="s">
        <v>140</v>
      </c>
    </row>
    <row r="31" spans="4:7" ht="33" customHeight="1" x14ac:dyDescent="0.25">
      <c r="D31" s="279" t="s">
        <v>123</v>
      </c>
      <c r="E31" s="280">
        <f>SUM(E30:E30)</f>
        <v>250</v>
      </c>
      <c r="F31" s="422"/>
      <c r="G31" s="423"/>
    </row>
    <row r="32" spans="4:7" ht="64.5" customHeight="1" x14ac:dyDescent="0.25">
      <c r="D32" s="424" t="s">
        <v>135</v>
      </c>
      <c r="E32" s="425"/>
      <c r="F32" s="425"/>
      <c r="G32" s="426"/>
    </row>
    <row r="33" spans="4:7" ht="41.25" customHeight="1" x14ac:dyDescent="0.25">
      <c r="D33" s="364" t="s">
        <v>259</v>
      </c>
      <c r="E33" s="593">
        <v>55</v>
      </c>
      <c r="F33" s="321" t="s">
        <v>232</v>
      </c>
      <c r="G33" s="365" t="s">
        <v>233</v>
      </c>
    </row>
    <row r="34" spans="4:7" ht="42.75" customHeight="1" x14ac:dyDescent="0.25">
      <c r="D34" s="364" t="s">
        <v>258</v>
      </c>
      <c r="E34" s="593">
        <v>345</v>
      </c>
      <c r="F34" s="321" t="s">
        <v>234</v>
      </c>
      <c r="G34" s="365" t="s">
        <v>235</v>
      </c>
    </row>
    <row r="35" spans="4:7" ht="42.75" customHeight="1" x14ac:dyDescent="0.25">
      <c r="D35" s="366" t="s">
        <v>260</v>
      </c>
      <c r="E35" s="593">
        <v>92</v>
      </c>
      <c r="F35" s="321" t="s">
        <v>236</v>
      </c>
      <c r="G35" s="365" t="s">
        <v>140</v>
      </c>
    </row>
    <row r="36" spans="4:7" ht="42.75" customHeight="1" x14ac:dyDescent="0.25">
      <c r="D36" s="366" t="s">
        <v>261</v>
      </c>
      <c r="E36" s="593">
        <v>87</v>
      </c>
      <c r="F36" s="321" t="s">
        <v>237</v>
      </c>
      <c r="G36" s="365" t="s">
        <v>238</v>
      </c>
    </row>
    <row r="37" spans="4:7" ht="42.75" customHeight="1" x14ac:dyDescent="0.25">
      <c r="D37" s="366" t="s">
        <v>239</v>
      </c>
      <c r="E37" s="593">
        <v>144</v>
      </c>
      <c r="F37" s="321" t="s">
        <v>240</v>
      </c>
      <c r="G37" s="365" t="s">
        <v>241</v>
      </c>
    </row>
    <row r="38" spans="4:7" ht="42.75" customHeight="1" x14ac:dyDescent="0.25">
      <c r="D38" s="366" t="s">
        <v>262</v>
      </c>
      <c r="E38" s="593">
        <v>51</v>
      </c>
      <c r="F38" s="321" t="s">
        <v>139</v>
      </c>
      <c r="G38" s="365" t="s">
        <v>140</v>
      </c>
    </row>
    <row r="39" spans="4:7" ht="42.75" customHeight="1" x14ac:dyDescent="0.25">
      <c r="D39" s="366" t="s">
        <v>263</v>
      </c>
      <c r="E39" s="593">
        <v>31</v>
      </c>
      <c r="F39" s="321" t="s">
        <v>242</v>
      </c>
      <c r="G39" s="365" t="s">
        <v>243</v>
      </c>
    </row>
    <row r="40" spans="4:7" ht="42.75" customHeight="1" x14ac:dyDescent="0.25">
      <c r="D40" s="366" t="s">
        <v>264</v>
      </c>
      <c r="E40" s="593">
        <v>55</v>
      </c>
      <c r="F40" s="321" t="s">
        <v>244</v>
      </c>
      <c r="G40" s="365" t="s">
        <v>245</v>
      </c>
    </row>
    <row r="41" spans="4:7" ht="42.75" customHeight="1" x14ac:dyDescent="0.25">
      <c r="D41" s="366" t="s">
        <v>265</v>
      </c>
      <c r="E41" s="593">
        <v>103</v>
      </c>
      <c r="F41" s="321" t="s">
        <v>246</v>
      </c>
      <c r="G41" s="365" t="s">
        <v>247</v>
      </c>
    </row>
    <row r="42" spans="4:7" ht="42.75" customHeight="1" x14ac:dyDescent="0.25">
      <c r="D42" s="366" t="s">
        <v>266</v>
      </c>
      <c r="E42" s="593">
        <v>73</v>
      </c>
      <c r="F42" s="321" t="s">
        <v>139</v>
      </c>
      <c r="G42" s="365" t="s">
        <v>248</v>
      </c>
    </row>
    <row r="43" spans="4:7" ht="42.75" customHeight="1" x14ac:dyDescent="0.25">
      <c r="D43" s="366" t="s">
        <v>267</v>
      </c>
      <c r="E43" s="593">
        <v>81</v>
      </c>
      <c r="F43" s="321" t="s">
        <v>249</v>
      </c>
      <c r="G43" s="365" t="s">
        <v>250</v>
      </c>
    </row>
    <row r="44" spans="4:7" ht="42.75" customHeight="1" x14ac:dyDescent="0.25">
      <c r="D44" s="363" t="s">
        <v>251</v>
      </c>
      <c r="E44" s="593">
        <v>166</v>
      </c>
      <c r="F44" s="321" t="s">
        <v>252</v>
      </c>
      <c r="G44" s="365" t="s">
        <v>294</v>
      </c>
    </row>
    <row r="45" spans="4:7" ht="42.75" customHeight="1" x14ac:dyDescent="0.25">
      <c r="D45" s="363" t="s">
        <v>253</v>
      </c>
      <c r="E45" s="593">
        <v>15</v>
      </c>
      <c r="F45" s="321" t="s">
        <v>252</v>
      </c>
      <c r="G45" s="365" t="s">
        <v>254</v>
      </c>
    </row>
    <row r="46" spans="4:7" ht="42.75" customHeight="1" x14ac:dyDescent="0.25">
      <c r="D46" s="363" t="s">
        <v>255</v>
      </c>
      <c r="E46" s="593">
        <v>24</v>
      </c>
      <c r="F46" s="321" t="s">
        <v>252</v>
      </c>
      <c r="G46" s="365" t="s">
        <v>256</v>
      </c>
    </row>
    <row r="47" spans="4:7" ht="42.75" customHeight="1" x14ac:dyDescent="0.25">
      <c r="D47" s="363" t="s">
        <v>257</v>
      </c>
      <c r="E47" s="593">
        <v>64</v>
      </c>
      <c r="F47" s="321" t="s">
        <v>252</v>
      </c>
      <c r="G47" s="365" t="s">
        <v>243</v>
      </c>
    </row>
    <row r="48" spans="4:7" ht="24" customHeight="1" x14ac:dyDescent="0.25">
      <c r="D48" s="279" t="s">
        <v>137</v>
      </c>
      <c r="E48" s="592">
        <f>SUM(E33:E47)</f>
        <v>1386</v>
      </c>
      <c r="F48" s="422"/>
      <c r="G48" s="423"/>
    </row>
    <row r="49" spans="4:7" ht="29.25" customHeight="1" thickBot="1" x14ac:dyDescent="0.3">
      <c r="D49" s="277" t="s">
        <v>124</v>
      </c>
      <c r="E49" s="594">
        <f>+E48+E31+E25+E12+E28</f>
        <v>20841</v>
      </c>
      <c r="F49" s="430"/>
      <c r="G49" s="431"/>
    </row>
    <row r="52" spans="4:7" ht="28.5" customHeight="1" x14ac:dyDescent="0.25">
      <c r="D52" s="421"/>
    </row>
    <row r="53" spans="4:7" ht="28.5" customHeight="1" x14ac:dyDescent="0.25">
      <c r="D53" s="421"/>
    </row>
    <row r="54" spans="4:7" ht="18" customHeight="1" x14ac:dyDescent="0.25"/>
  </sheetData>
  <mergeCells count="15">
    <mergeCell ref="D52:D53"/>
    <mergeCell ref="F12:G12"/>
    <mergeCell ref="D13:G13"/>
    <mergeCell ref="D4:G6"/>
    <mergeCell ref="D8:G8"/>
    <mergeCell ref="F9:G9"/>
    <mergeCell ref="F49:G49"/>
    <mergeCell ref="F25:G25"/>
    <mergeCell ref="D29:G29"/>
    <mergeCell ref="F31:G31"/>
    <mergeCell ref="D32:G32"/>
    <mergeCell ref="F48:G48"/>
    <mergeCell ref="D26:G26"/>
    <mergeCell ref="F10:G10"/>
    <mergeCell ref="F11:G11"/>
  </mergeCells>
  <conditionalFormatting sqref="D9:D11">
    <cfRule type="duplicateValues" dxfId="4" priority="4"/>
  </conditionalFormatting>
  <conditionalFormatting sqref="D33:D47">
    <cfRule type="duplicateValues" dxfId="3" priority="54"/>
  </conditionalFormatting>
  <conditionalFormatting sqref="D30:G30">
    <cfRule type="duplicateValues" dxfId="2" priority="1"/>
  </conditionalFormatting>
  <conditionalFormatting sqref="D14:D24">
    <cfRule type="duplicateValues" dxfId="1" priority="55"/>
    <cfRule type="duplicateValues" dxfId="0" priority="56"/>
  </conditionalFormatting>
  <pageMargins left="0.70866141732283472" right="0.70866141732283472" top="0.74803149606299213" bottom="0.74803149606299213" header="0.31496062992125984" footer="0.31496062992125984"/>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6:M49"/>
  <sheetViews>
    <sheetView tabSelected="1" topLeftCell="B1" zoomScale="80" zoomScaleNormal="80" workbookViewId="0">
      <selection activeCell="D13" sqref="D13"/>
    </sheetView>
  </sheetViews>
  <sheetFormatPr baseColWidth="10" defaultRowHeight="15" x14ac:dyDescent="0.25"/>
  <cols>
    <col min="3" max="3" width="47.42578125" bestFit="1" customWidth="1"/>
    <col min="13" max="13" width="14.140625" bestFit="1" customWidth="1"/>
  </cols>
  <sheetData>
    <row r="6" spans="3:13" x14ac:dyDescent="0.25">
      <c r="C6" s="434" t="s">
        <v>272</v>
      </c>
      <c r="D6" s="434"/>
      <c r="E6" s="434"/>
      <c r="F6" s="434"/>
      <c r="G6" s="434"/>
      <c r="H6" s="434"/>
      <c r="I6" s="122"/>
      <c r="J6" s="122"/>
      <c r="K6" s="122"/>
      <c r="L6" s="122"/>
      <c r="M6" s="122"/>
    </row>
    <row r="7" spans="3:13" x14ac:dyDescent="0.25">
      <c r="C7" s="434" t="s">
        <v>112</v>
      </c>
      <c r="D7" s="434"/>
      <c r="E7" s="434"/>
      <c r="F7" s="434"/>
      <c r="G7" s="434"/>
      <c r="H7" s="434"/>
      <c r="I7" s="122"/>
      <c r="J7" s="122"/>
      <c r="K7" s="122"/>
      <c r="L7" s="122"/>
      <c r="M7" s="122"/>
    </row>
    <row r="8" spans="3:13" ht="18.75" x14ac:dyDescent="0.25">
      <c r="C8" s="396" t="s">
        <v>21</v>
      </c>
      <c r="D8" s="396"/>
      <c r="E8" s="396"/>
      <c r="F8" s="396"/>
      <c r="G8" s="396"/>
      <c r="H8" s="396"/>
      <c r="I8" s="36"/>
      <c r="J8" s="36"/>
      <c r="K8" s="36"/>
      <c r="L8" s="36"/>
      <c r="M8" s="36"/>
    </row>
    <row r="9" spans="3:13" ht="16.5" thickBot="1" x14ac:dyDescent="0.3">
      <c r="C9" s="435" t="s">
        <v>170</v>
      </c>
      <c r="D9" s="435"/>
      <c r="E9" s="435"/>
      <c r="F9" s="435"/>
      <c r="G9" s="435"/>
      <c r="H9" s="435"/>
      <c r="I9" s="123"/>
      <c r="J9" s="123"/>
      <c r="K9" s="123"/>
      <c r="L9" s="123"/>
      <c r="M9" s="123"/>
    </row>
    <row r="10" spans="3:13" ht="16.5" customHeight="1" thickBot="1" x14ac:dyDescent="0.3">
      <c r="C10" s="439" t="s">
        <v>42</v>
      </c>
      <c r="D10" s="441" t="s">
        <v>171</v>
      </c>
      <c r="E10" s="442"/>
      <c r="F10" s="442"/>
      <c r="G10" s="442"/>
      <c r="H10" s="443" t="s">
        <v>26</v>
      </c>
      <c r="I10" s="101"/>
      <c r="J10" s="101"/>
      <c r="K10" s="101"/>
      <c r="L10" s="101"/>
      <c r="M10" s="438"/>
    </row>
    <row r="11" spans="3:13" ht="21.75" customHeight="1" thickBot="1" x14ac:dyDescent="0.3">
      <c r="C11" s="440"/>
      <c r="D11" s="37" t="s">
        <v>27</v>
      </c>
      <c r="E11" s="37" t="s">
        <v>28</v>
      </c>
      <c r="F11" s="86" t="s">
        <v>29</v>
      </c>
      <c r="G11" s="137" t="s">
        <v>30</v>
      </c>
      <c r="H11" s="444"/>
      <c r="I11" s="102"/>
      <c r="J11" s="102"/>
      <c r="K11" s="102"/>
      <c r="L11" s="71"/>
      <c r="M11" s="438"/>
    </row>
    <row r="12" spans="3:13" ht="12" customHeight="1" thickBot="1" x14ac:dyDescent="0.3">
      <c r="C12" s="46" t="s">
        <v>14</v>
      </c>
      <c r="D12" s="57"/>
      <c r="E12" s="58"/>
      <c r="F12" s="87"/>
      <c r="G12" s="138"/>
      <c r="H12" s="104"/>
      <c r="I12" s="71"/>
      <c r="J12" s="71"/>
      <c r="K12" s="71"/>
      <c r="L12" s="71"/>
      <c r="M12" s="71"/>
    </row>
    <row r="13" spans="3:13" ht="16.5" thickBot="1" x14ac:dyDescent="0.3">
      <c r="C13" s="47" t="s">
        <v>7</v>
      </c>
      <c r="D13" s="149">
        <f>+'4to trimestre'!C16</f>
        <v>121</v>
      </c>
      <c r="E13" s="149"/>
      <c r="F13" s="141"/>
      <c r="G13" s="142"/>
      <c r="H13" s="152">
        <f>SUM(A13:G13)</f>
        <v>121</v>
      </c>
      <c r="I13" s="100"/>
      <c r="J13" s="100"/>
      <c r="K13" s="100"/>
      <c r="L13" s="72"/>
      <c r="M13" s="34"/>
    </row>
    <row r="14" spans="3:13" ht="12" customHeight="1" thickBot="1" x14ac:dyDescent="0.3">
      <c r="C14" s="44" t="s">
        <v>15</v>
      </c>
      <c r="D14" s="59"/>
      <c r="E14" s="60"/>
      <c r="F14" s="89"/>
      <c r="G14" s="139"/>
      <c r="H14" s="105"/>
      <c r="I14" s="73"/>
      <c r="J14" s="73"/>
      <c r="K14" s="73"/>
      <c r="L14" s="73"/>
      <c r="M14" s="73"/>
    </row>
    <row r="15" spans="3:13" ht="16.5" thickBot="1" x14ac:dyDescent="0.3">
      <c r="C15" s="47" t="s">
        <v>2</v>
      </c>
      <c r="D15" s="140">
        <f>+'aperturas y cierres'!D11</f>
        <v>16634</v>
      </c>
      <c r="E15" s="140"/>
      <c r="F15" s="141"/>
      <c r="G15" s="142"/>
      <c r="H15" s="143">
        <f>SUM(D15:G15)</f>
        <v>16634</v>
      </c>
      <c r="I15" s="100"/>
      <c r="J15" s="100"/>
      <c r="K15" s="100"/>
      <c r="L15" s="73"/>
      <c r="M15" s="34"/>
    </row>
    <row r="16" spans="3:13" ht="16.5" thickBot="1" x14ac:dyDescent="0.3">
      <c r="C16" s="47" t="s">
        <v>3</v>
      </c>
      <c r="D16" s="140">
        <f>+'aperturas y cierres'!D12</f>
        <v>250</v>
      </c>
      <c r="E16" s="140"/>
      <c r="F16" s="141"/>
      <c r="G16" s="142"/>
      <c r="H16" s="143">
        <f>SUM(D16:G16)</f>
        <v>250</v>
      </c>
      <c r="I16" s="100"/>
      <c r="J16" s="100"/>
      <c r="K16" s="100"/>
      <c r="L16" s="73"/>
      <c r="M16" s="34"/>
    </row>
    <row r="17" spans="3:13" ht="32.25" thickBot="1" x14ac:dyDescent="0.3">
      <c r="C17" s="278" t="str">
        <f>+'aperturas y cierres'!C13</f>
        <v>Política Nacional para la Alfabetización Inicial en la Etapa Oportuna.</v>
      </c>
      <c r="D17" s="140">
        <f>+'aperturas y cierres'!D13</f>
        <v>2450</v>
      </c>
      <c r="E17" s="140"/>
      <c r="F17" s="141"/>
      <c r="G17" s="142"/>
      <c r="H17" s="143">
        <f>SUM(D17:G17)</f>
        <v>2450</v>
      </c>
      <c r="I17" s="100"/>
      <c r="J17" s="100"/>
      <c r="K17" s="100"/>
      <c r="L17" s="73"/>
      <c r="M17" s="34"/>
    </row>
    <row r="18" spans="3:13" ht="12.75" customHeight="1" thickBot="1" x14ac:dyDescent="0.3">
      <c r="C18" s="44" t="s">
        <v>17</v>
      </c>
      <c r="D18" s="144"/>
      <c r="E18" s="145"/>
      <c r="F18" s="146"/>
      <c r="G18" s="147"/>
      <c r="H18" s="148"/>
      <c r="I18" s="73"/>
      <c r="J18" s="73"/>
      <c r="K18" s="73"/>
      <c r="L18" s="73"/>
      <c r="M18" s="73"/>
    </row>
    <row r="19" spans="3:13" ht="16.5" thickBot="1" x14ac:dyDescent="0.3">
      <c r="C19" s="47" t="s">
        <v>32</v>
      </c>
      <c r="D19" s="140">
        <f>+'aperturas y cierres'!D14</f>
        <v>81</v>
      </c>
      <c r="E19" s="140"/>
      <c r="F19" s="141"/>
      <c r="G19" s="142"/>
      <c r="H19" s="143">
        <f>SUM(D19:G19)</f>
        <v>81</v>
      </c>
      <c r="I19" s="100"/>
      <c r="J19" s="204"/>
      <c r="K19" s="100"/>
      <c r="L19" s="73"/>
      <c r="M19" s="34"/>
    </row>
    <row r="20" spans="3:13" ht="16.5" thickBot="1" x14ac:dyDescent="0.3">
      <c r="C20" s="47" t="s">
        <v>11</v>
      </c>
      <c r="D20" s="140">
        <f>+'aperturas y cierres'!D15</f>
        <v>1036</v>
      </c>
      <c r="E20" s="140"/>
      <c r="F20" s="141"/>
      <c r="G20" s="142"/>
      <c r="H20" s="143">
        <f>SUM(D20:G20)</f>
        <v>1036</v>
      </c>
      <c r="I20" s="100"/>
      <c r="J20" s="204"/>
      <c r="K20" s="100"/>
      <c r="L20" s="73"/>
      <c r="M20" s="34"/>
    </row>
    <row r="21" spans="3:13" ht="16.5" thickBot="1" x14ac:dyDescent="0.3">
      <c r="C21" s="47" t="s">
        <v>12</v>
      </c>
      <c r="D21" s="149">
        <f>+'aperturas y cierres'!D16</f>
        <v>269</v>
      </c>
      <c r="E21" s="140"/>
      <c r="F21" s="141"/>
      <c r="G21" s="150"/>
      <c r="H21" s="151">
        <f>SUM(D21:G21)</f>
        <v>269</v>
      </c>
      <c r="I21" s="100"/>
      <c r="J21" s="204"/>
      <c r="K21" s="100"/>
      <c r="L21" s="73"/>
      <c r="M21" s="34"/>
    </row>
    <row r="22" spans="3:13" ht="16.5" thickBot="1" x14ac:dyDescent="0.3">
      <c r="C22" s="39" t="s">
        <v>46</v>
      </c>
      <c r="D22" s="38">
        <f>SUM(D13:D21)</f>
        <v>20841</v>
      </c>
      <c r="E22" s="75">
        <f>SUM(E13:E21)</f>
        <v>0</v>
      </c>
      <c r="F22" s="88">
        <f>SUM(F13:F21)</f>
        <v>0</v>
      </c>
      <c r="G22" s="88">
        <f>SUM(G13:G21)</f>
        <v>0</v>
      </c>
      <c r="H22" s="106">
        <f>SUM(H13:H21)</f>
        <v>20841</v>
      </c>
      <c r="I22" s="103"/>
      <c r="J22" s="103"/>
      <c r="K22" s="103"/>
      <c r="L22" s="74"/>
      <c r="M22" s="74"/>
    </row>
    <row r="23" spans="3:13" x14ac:dyDescent="0.25">
      <c r="C23" s="9" t="s">
        <v>87</v>
      </c>
    </row>
    <row r="24" spans="3:13" x14ac:dyDescent="0.25">
      <c r="C24" s="4"/>
    </row>
    <row r="25" spans="3:13" x14ac:dyDescent="0.25">
      <c r="C25" s="62"/>
      <c r="D25" s="69"/>
      <c r="H25" s="69"/>
    </row>
    <row r="28" spans="3:13" ht="15.75" thickBot="1" x14ac:dyDescent="0.3"/>
    <row r="29" spans="3:13" ht="19.5" customHeight="1" thickBot="1" x14ac:dyDescent="0.3">
      <c r="C29" s="436" t="s">
        <v>42</v>
      </c>
      <c r="D29" s="445" t="s">
        <v>171</v>
      </c>
      <c r="E29" s="446"/>
      <c r="F29" s="446"/>
      <c r="G29" s="447"/>
      <c r="H29" s="448" t="s">
        <v>172</v>
      </c>
      <c r="I29" s="446"/>
      <c r="J29" s="446"/>
      <c r="K29" s="449"/>
      <c r="L29" s="70"/>
      <c r="M29" s="438"/>
    </row>
    <row r="30" spans="3:13" ht="32.25" thickBot="1" x14ac:dyDescent="0.3">
      <c r="C30" s="437"/>
      <c r="D30" s="112" t="s">
        <v>27</v>
      </c>
      <c r="E30" s="113" t="s">
        <v>28</v>
      </c>
      <c r="F30" s="114" t="s">
        <v>29</v>
      </c>
      <c r="G30" s="130" t="s">
        <v>30</v>
      </c>
      <c r="H30" s="128" t="s">
        <v>27</v>
      </c>
      <c r="I30" s="129" t="s">
        <v>28</v>
      </c>
      <c r="J30" s="114" t="s">
        <v>29</v>
      </c>
      <c r="K30" s="130" t="s">
        <v>30</v>
      </c>
      <c r="L30" s="71"/>
      <c r="M30" s="438"/>
    </row>
    <row r="31" spans="3:13" ht="16.5" thickBot="1" x14ac:dyDescent="0.3">
      <c r="C31" s="107" t="s">
        <v>78</v>
      </c>
      <c r="D31" s="258">
        <f>+D13</f>
        <v>121</v>
      </c>
      <c r="E31" s="259"/>
      <c r="F31" s="259"/>
      <c r="G31" s="259">
        <v>0</v>
      </c>
      <c r="H31" s="260">
        <f>+D31/D38</f>
        <v>5.805863442253251E-3</v>
      </c>
      <c r="I31" s="284" t="e">
        <f>+E31/E38</f>
        <v>#DIV/0!</v>
      </c>
      <c r="J31" s="305" t="e">
        <f>+F31/F38</f>
        <v>#DIV/0!</v>
      </c>
      <c r="K31" s="259">
        <v>0</v>
      </c>
      <c r="L31" s="72"/>
      <c r="M31" s="34"/>
    </row>
    <row r="32" spans="3:13" ht="16.5" thickBot="1" x14ac:dyDescent="0.3">
      <c r="C32" s="107" t="s">
        <v>79</v>
      </c>
      <c r="D32" s="261">
        <f>+D15</f>
        <v>16634</v>
      </c>
      <c r="E32" s="257"/>
      <c r="F32" s="257"/>
      <c r="G32" s="257">
        <v>0</v>
      </c>
      <c r="H32" s="256">
        <f>+D32/D38</f>
        <v>0.79813828511107909</v>
      </c>
      <c r="I32" s="284" t="e">
        <f>+E32/E38</f>
        <v>#DIV/0!</v>
      </c>
      <c r="J32" s="306" t="e">
        <f>+F32/F38</f>
        <v>#DIV/0!</v>
      </c>
      <c r="K32" s="257">
        <v>0</v>
      </c>
      <c r="L32" s="73"/>
      <c r="M32" s="34"/>
    </row>
    <row r="33" spans="3:13" ht="32.25" thickBot="1" x14ac:dyDescent="0.3">
      <c r="C33" s="108" t="s">
        <v>80</v>
      </c>
      <c r="D33" s="261">
        <f>+D16</f>
        <v>250</v>
      </c>
      <c r="E33" s="257"/>
      <c r="F33" s="257"/>
      <c r="G33" s="257">
        <v>0</v>
      </c>
      <c r="H33" s="256">
        <f>+D33/D38</f>
        <v>1.1995585624490188E-2</v>
      </c>
      <c r="I33" s="284" t="e">
        <f>+E33/E38</f>
        <v>#DIV/0!</v>
      </c>
      <c r="J33" s="306" t="e">
        <f>+F33/F38</f>
        <v>#DIV/0!</v>
      </c>
      <c r="K33" s="257">
        <v>0</v>
      </c>
      <c r="L33" s="73"/>
      <c r="M33" s="34"/>
    </row>
    <row r="34" spans="3:13" ht="32.25" thickBot="1" x14ac:dyDescent="0.3">
      <c r="C34" s="108" t="str">
        <f>+C17</f>
        <v>Política Nacional para la Alfabetización Inicial en la Etapa Oportuna.</v>
      </c>
      <c r="D34" s="261">
        <f>+D17</f>
        <v>2450</v>
      </c>
      <c r="E34" s="257"/>
      <c r="F34" s="257"/>
      <c r="G34" s="257">
        <v>0</v>
      </c>
      <c r="H34" s="256">
        <f>+D34/D38</f>
        <v>0.11755673912000383</v>
      </c>
      <c r="I34" s="284">
        <v>0</v>
      </c>
      <c r="J34" s="306">
        <v>0</v>
      </c>
      <c r="K34" s="257">
        <v>0</v>
      </c>
      <c r="L34" s="73"/>
      <c r="M34" s="34"/>
    </row>
    <row r="35" spans="3:13" ht="16.5" thickBot="1" x14ac:dyDescent="0.3">
      <c r="C35" s="107" t="s">
        <v>81</v>
      </c>
      <c r="D35" s="261">
        <f>+D19</f>
        <v>81</v>
      </c>
      <c r="E35" s="257"/>
      <c r="F35" s="257"/>
      <c r="G35" s="257">
        <v>0</v>
      </c>
      <c r="H35" s="256">
        <f>+D35/D38</f>
        <v>3.8865697423348207E-3</v>
      </c>
      <c r="I35" s="284" t="e">
        <f>+E35/E38</f>
        <v>#DIV/0!</v>
      </c>
      <c r="J35" s="307" t="e">
        <f>+F35/F38</f>
        <v>#DIV/0!</v>
      </c>
      <c r="K35" s="257">
        <v>0</v>
      </c>
      <c r="L35" s="73"/>
      <c r="M35" s="34"/>
    </row>
    <row r="36" spans="3:13" ht="16.5" thickBot="1" x14ac:dyDescent="0.3">
      <c r="C36" s="107" t="s">
        <v>82</v>
      </c>
      <c r="D36" s="261">
        <f>+D20</f>
        <v>1036</v>
      </c>
      <c r="E36" s="257"/>
      <c r="F36" s="257"/>
      <c r="G36" s="257">
        <v>0</v>
      </c>
      <c r="H36" s="256">
        <f>+D36/D38</f>
        <v>4.9709706827887334E-2</v>
      </c>
      <c r="I36" s="284" t="e">
        <f>+E36/E38</f>
        <v>#DIV/0!</v>
      </c>
      <c r="J36" s="306" t="e">
        <f>+F36/F38</f>
        <v>#DIV/0!</v>
      </c>
      <c r="K36" s="257">
        <v>0</v>
      </c>
      <c r="L36" s="73"/>
      <c r="M36" s="34"/>
    </row>
    <row r="37" spans="3:13" ht="16.5" thickBot="1" x14ac:dyDescent="0.3">
      <c r="C37" s="107" t="s">
        <v>83</v>
      </c>
      <c r="D37" s="262">
        <f>+D21</f>
        <v>269</v>
      </c>
      <c r="E37" s="263"/>
      <c r="F37" s="263"/>
      <c r="G37" s="263">
        <v>0</v>
      </c>
      <c r="H37" s="264">
        <f>+D37/D38</f>
        <v>1.2907250131951441E-2</v>
      </c>
      <c r="I37" s="284" t="e">
        <f>+E37/E38</f>
        <v>#DIV/0!</v>
      </c>
      <c r="J37" s="257">
        <v>0</v>
      </c>
      <c r="K37" s="257">
        <v>0</v>
      </c>
      <c r="L37" s="73"/>
      <c r="M37" s="34"/>
    </row>
    <row r="38" spans="3:13" ht="16.5" thickBot="1" x14ac:dyDescent="0.3">
      <c r="C38" s="111" t="s">
        <v>46</v>
      </c>
      <c r="D38" s="250">
        <f t="shared" ref="D38:K38" si="0">SUM(D31:D37)</f>
        <v>20841</v>
      </c>
      <c r="E38" s="251">
        <f t="shared" si="0"/>
        <v>0</v>
      </c>
      <c r="F38" s="252">
        <f t="shared" si="0"/>
        <v>0</v>
      </c>
      <c r="G38" s="253">
        <f t="shared" si="0"/>
        <v>0</v>
      </c>
      <c r="H38" s="254">
        <f t="shared" si="0"/>
        <v>1</v>
      </c>
      <c r="I38" s="254" t="e">
        <f t="shared" si="0"/>
        <v>#DIV/0!</v>
      </c>
      <c r="J38" s="254" t="e">
        <f t="shared" si="0"/>
        <v>#DIV/0!</v>
      </c>
      <c r="K38" s="255">
        <f t="shared" si="0"/>
        <v>0</v>
      </c>
      <c r="L38" s="74"/>
      <c r="M38" s="74"/>
    </row>
    <row r="40" spans="3:13" ht="18.75" x14ac:dyDescent="0.3">
      <c r="D40" s="76">
        <f>SUM(D38:G38)</f>
        <v>20841</v>
      </c>
    </row>
    <row r="41" spans="3:13" ht="15.75" thickBot="1" x14ac:dyDescent="0.3"/>
    <row r="42" spans="3:13" ht="15.75" thickBot="1" x14ac:dyDescent="0.3">
      <c r="D42" s="77">
        <f>+D38/D40</f>
        <v>1</v>
      </c>
      <c r="E42" s="78">
        <f>+E38/D40</f>
        <v>0</v>
      </c>
      <c r="F42" s="109">
        <f>+F38/D40</f>
        <v>0</v>
      </c>
      <c r="G42" s="110">
        <f>+G38/D40</f>
        <v>0</v>
      </c>
    </row>
    <row r="47" spans="3:13" ht="15.75" thickBot="1" x14ac:dyDescent="0.3"/>
    <row r="48" spans="3:13" ht="31.5" x14ac:dyDescent="0.25">
      <c r="C48" s="132" t="s">
        <v>26</v>
      </c>
      <c r="D48" s="134" t="s">
        <v>27</v>
      </c>
      <c r="E48" s="115" t="s">
        <v>28</v>
      </c>
      <c r="F48" s="135" t="s">
        <v>29</v>
      </c>
      <c r="G48" s="116" t="s">
        <v>30</v>
      </c>
    </row>
    <row r="49" spans="3:7" ht="16.5" thickBot="1" x14ac:dyDescent="0.3">
      <c r="C49" s="133" t="s">
        <v>88</v>
      </c>
      <c r="D49" s="136">
        <f>+D38</f>
        <v>20841</v>
      </c>
      <c r="E49" s="117">
        <f>+E38</f>
        <v>0</v>
      </c>
      <c r="F49" s="117">
        <f>+F38</f>
        <v>0</v>
      </c>
      <c r="G49" s="131">
        <f>+G38</f>
        <v>0</v>
      </c>
    </row>
  </sheetData>
  <mergeCells count="12">
    <mergeCell ref="M29:M30"/>
    <mergeCell ref="C10:C11"/>
    <mergeCell ref="M10:M11"/>
    <mergeCell ref="D10:G10"/>
    <mergeCell ref="H10:H11"/>
    <mergeCell ref="D29:G29"/>
    <mergeCell ref="H29:K29"/>
    <mergeCell ref="C6:H6"/>
    <mergeCell ref="C7:H7"/>
    <mergeCell ref="C8:H8"/>
    <mergeCell ref="C9:H9"/>
    <mergeCell ref="C29:C30"/>
  </mergeCells>
  <printOptions horizontalCentered="1" verticalCentered="1"/>
  <pageMargins left="0.70866141732283472" right="0.70866141732283472" top="0" bottom="0" header="0.31496062992125984" footer="0.31496062992125984"/>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6:K55"/>
  <sheetViews>
    <sheetView topLeftCell="B19" workbookViewId="0">
      <selection activeCell="I23" sqref="I14:I23"/>
    </sheetView>
  </sheetViews>
  <sheetFormatPr baseColWidth="10" defaultRowHeight="15" x14ac:dyDescent="0.25"/>
  <cols>
    <col min="3" max="3" width="39.5703125" customWidth="1"/>
    <col min="4" max="4" width="15" customWidth="1"/>
    <col min="7" max="7" width="12.5703125" bestFit="1" customWidth="1"/>
    <col min="8" max="8" width="12.85546875" customWidth="1"/>
    <col min="12" max="12" width="9.85546875" customWidth="1"/>
  </cols>
  <sheetData>
    <row r="6" spans="3:11" x14ac:dyDescent="0.25">
      <c r="C6" s="434" t="s">
        <v>271</v>
      </c>
      <c r="D6" s="434"/>
      <c r="E6" s="434"/>
      <c r="F6" s="434"/>
      <c r="G6" s="434"/>
      <c r="H6" s="434"/>
      <c r="I6" s="434"/>
      <c r="J6" s="434"/>
      <c r="K6" s="434"/>
    </row>
    <row r="7" spans="3:11" x14ac:dyDescent="0.25">
      <c r="C7" s="434" t="s">
        <v>112</v>
      </c>
      <c r="D7" s="434"/>
      <c r="E7" s="434"/>
      <c r="F7" s="434"/>
      <c r="G7" s="434"/>
      <c r="H7" s="434"/>
      <c r="I7" s="434"/>
      <c r="J7" s="434"/>
      <c r="K7" s="434"/>
    </row>
    <row r="8" spans="3:11" ht="18.75" x14ac:dyDescent="0.25">
      <c r="C8" s="396" t="s">
        <v>21</v>
      </c>
      <c r="D8" s="396"/>
      <c r="E8" s="396"/>
      <c r="F8" s="396"/>
      <c r="G8" s="396"/>
      <c r="H8" s="396"/>
      <c r="I8" s="396"/>
      <c r="J8" s="396"/>
      <c r="K8" s="396"/>
    </row>
    <row r="9" spans="3:11" ht="15.75" x14ac:dyDescent="0.25">
      <c r="C9" s="471" t="s">
        <v>270</v>
      </c>
      <c r="D9" s="471"/>
      <c r="E9" s="471"/>
      <c r="F9" s="471"/>
      <c r="G9" s="471"/>
      <c r="H9" s="471"/>
      <c r="I9" s="471"/>
      <c r="J9" s="471"/>
      <c r="K9" s="471"/>
    </row>
    <row r="10" spans="3:11" ht="6.75" customHeight="1" thickBot="1" x14ac:dyDescent="0.3">
      <c r="C10" s="6"/>
    </row>
    <row r="11" spans="3:11" ht="16.5" customHeight="1" thickBot="1" x14ac:dyDescent="0.3">
      <c r="C11" s="462" t="s">
        <v>42</v>
      </c>
      <c r="D11" s="462" t="s">
        <v>43</v>
      </c>
      <c r="E11" s="466" t="s">
        <v>44</v>
      </c>
      <c r="F11" s="467"/>
      <c r="G11" s="467"/>
      <c r="H11" s="467"/>
      <c r="I11" s="468"/>
      <c r="J11" s="464" t="s">
        <v>26</v>
      </c>
      <c r="K11" s="469" t="s">
        <v>45</v>
      </c>
    </row>
    <row r="12" spans="3:11" ht="32.25" thickBot="1" x14ac:dyDescent="0.3">
      <c r="C12" s="463"/>
      <c r="D12" s="463"/>
      <c r="E12" s="40" t="s">
        <v>33</v>
      </c>
      <c r="F12" s="159" t="s">
        <v>101</v>
      </c>
      <c r="G12" s="43" t="s">
        <v>125</v>
      </c>
      <c r="H12" s="43" t="s">
        <v>280</v>
      </c>
      <c r="I12" s="43" t="s">
        <v>281</v>
      </c>
      <c r="J12" s="465"/>
      <c r="K12" s="470"/>
    </row>
    <row r="13" spans="3:11" ht="11.25" customHeight="1" thickBot="1" x14ac:dyDescent="0.3">
      <c r="C13" s="46" t="s">
        <v>14</v>
      </c>
      <c r="D13" s="48"/>
      <c r="E13" s="49"/>
      <c r="F13" s="160"/>
      <c r="G13" s="49"/>
      <c r="H13" s="49"/>
      <c r="I13" s="49"/>
      <c r="J13" s="50"/>
      <c r="K13" s="50"/>
    </row>
    <row r="14" spans="3:11" ht="16.5" thickBot="1" x14ac:dyDescent="0.3">
      <c r="C14" s="47" t="s">
        <v>7</v>
      </c>
      <c r="D14" s="52">
        <v>3700</v>
      </c>
      <c r="E14" s="149">
        <v>208</v>
      </c>
      <c r="F14" s="156">
        <v>441</v>
      </c>
      <c r="G14" s="156">
        <v>470</v>
      </c>
      <c r="H14" s="354">
        <v>557</v>
      </c>
      <c r="I14" s="53">
        <f>+'aperturas y cierres'!D10</f>
        <v>121</v>
      </c>
      <c r="J14" s="52">
        <f>SUM(E14:I14)</f>
        <v>1797</v>
      </c>
      <c r="K14" s="81">
        <f>+(J14/D14)</f>
        <v>0.48567567567567566</v>
      </c>
    </row>
    <row r="15" spans="3:11" ht="10.5" customHeight="1" thickBot="1" x14ac:dyDescent="0.3">
      <c r="C15" s="45" t="s">
        <v>15</v>
      </c>
      <c r="D15" s="54"/>
      <c r="E15" s="153"/>
      <c r="F15" s="158"/>
      <c r="G15" s="158"/>
      <c r="H15" s="355"/>
      <c r="I15" s="55"/>
      <c r="J15" s="56"/>
      <c r="K15" s="56"/>
    </row>
    <row r="16" spans="3:11" ht="16.5" thickBot="1" x14ac:dyDescent="0.3">
      <c r="C16" s="47" t="s">
        <v>2</v>
      </c>
      <c r="D16" s="454">
        <f>76000+40565+68637+85150</f>
        <v>270352</v>
      </c>
      <c r="E16" s="154"/>
      <c r="F16" s="156">
        <f>35167+532</f>
        <v>35699</v>
      </c>
      <c r="G16" s="156">
        <f>+[1]CONTINUA!$C$235</f>
        <v>15842</v>
      </c>
      <c r="H16" s="356">
        <v>63714</v>
      </c>
      <c r="I16" s="53">
        <f>+'aperturas y cierres'!D11</f>
        <v>16634</v>
      </c>
      <c r="J16" s="454">
        <f>+E16+E17+F17+F16+G16+G17+H17+H16+I16+I17</f>
        <v>241111</v>
      </c>
      <c r="K16" s="459">
        <f>+J16/D16</f>
        <v>0.89184100727939875</v>
      </c>
    </row>
    <row r="17" spans="3:11" ht="16.5" thickBot="1" x14ac:dyDescent="0.3">
      <c r="C17" s="47" t="s">
        <v>3</v>
      </c>
      <c r="D17" s="455"/>
      <c r="E17" s="140">
        <v>8000</v>
      </c>
      <c r="F17" s="156">
        <v>35422</v>
      </c>
      <c r="G17" s="156">
        <f>+[1]CONTINUA!$C$236</f>
        <v>33683</v>
      </c>
      <c r="H17" s="354">
        <v>31867</v>
      </c>
      <c r="I17" s="53">
        <f>+'aperturas y cierres'!D12</f>
        <v>250</v>
      </c>
      <c r="J17" s="455"/>
      <c r="K17" s="460"/>
    </row>
    <row r="18" spans="3:11" ht="40.5" customHeight="1" thickBot="1" x14ac:dyDescent="0.3">
      <c r="C18" s="278" t="str">
        <f>+'Anexo 3'!C17</f>
        <v>Política Nacional para la Alfabetización Inicial en la Etapa Oportuna.</v>
      </c>
      <c r="D18" s="52">
        <v>16800</v>
      </c>
      <c r="E18" s="140" t="s">
        <v>31</v>
      </c>
      <c r="F18" s="156" t="s">
        <v>118</v>
      </c>
      <c r="G18" s="156">
        <f>+[1]CONTINUA!$C$237</f>
        <v>5722</v>
      </c>
      <c r="H18" s="354">
        <v>9227</v>
      </c>
      <c r="I18" s="53">
        <f>+'aperturas y cierres'!D13</f>
        <v>2450</v>
      </c>
      <c r="J18" s="52">
        <f>SUM(E18:I18)</f>
        <v>17399</v>
      </c>
      <c r="K18" s="81">
        <f>+J18/D18</f>
        <v>1.0356547619047618</v>
      </c>
    </row>
    <row r="19" spans="3:11" ht="12" customHeight="1" thickBot="1" x14ac:dyDescent="0.3">
      <c r="C19" s="45" t="s">
        <v>17</v>
      </c>
      <c r="D19" s="54"/>
      <c r="E19" s="153"/>
      <c r="F19" s="158"/>
      <c r="G19" s="158"/>
      <c r="H19" s="355"/>
      <c r="I19" s="55"/>
      <c r="J19" s="56"/>
      <c r="K19" s="56"/>
    </row>
    <row r="20" spans="3:11" ht="16.5" thickBot="1" x14ac:dyDescent="0.3">
      <c r="C20" s="47" t="s">
        <v>32</v>
      </c>
      <c r="D20" s="454">
        <v>8606</v>
      </c>
      <c r="E20" s="140">
        <v>440</v>
      </c>
      <c r="F20" s="156">
        <v>821</v>
      </c>
      <c r="G20" s="156">
        <f>+[1]POSGRADO!$C$102</f>
        <v>715</v>
      </c>
      <c r="H20" s="354">
        <v>667</v>
      </c>
      <c r="I20" s="53">
        <f>+'aperturas y cierres'!D14</f>
        <v>81</v>
      </c>
      <c r="J20" s="454">
        <f>+E20+F20+F21+F22+G22+G21+G20+H20+H21+H22+I20+I21+I22</f>
        <v>10056</v>
      </c>
      <c r="K20" s="459">
        <f>+J20/D20</f>
        <v>1.1684871020218452</v>
      </c>
    </row>
    <row r="21" spans="3:11" ht="16.5" thickBot="1" x14ac:dyDescent="0.3">
      <c r="C21" s="47" t="s">
        <v>11</v>
      </c>
      <c r="D21" s="456"/>
      <c r="E21" s="140" t="s">
        <v>31</v>
      </c>
      <c r="F21" s="156">
        <f>1517-10</f>
        <v>1507</v>
      </c>
      <c r="G21" s="156">
        <f>+[1]POSGRADO!$C$103</f>
        <v>1452</v>
      </c>
      <c r="H21" s="354">
        <v>2907</v>
      </c>
      <c r="I21" s="53">
        <f>+'aperturas y cierres'!D15</f>
        <v>1036</v>
      </c>
      <c r="J21" s="456"/>
      <c r="K21" s="461"/>
    </row>
    <row r="22" spans="3:11" ht="16.5" thickBot="1" x14ac:dyDescent="0.3">
      <c r="C22" s="47" t="s">
        <v>12</v>
      </c>
      <c r="D22" s="455"/>
      <c r="E22" s="140" t="s">
        <v>31</v>
      </c>
      <c r="F22" s="156">
        <v>35</v>
      </c>
      <c r="G22" s="156">
        <v>43</v>
      </c>
      <c r="H22" s="354">
        <v>83</v>
      </c>
      <c r="I22" s="53">
        <f>+'aperturas y cierres'!D16</f>
        <v>269</v>
      </c>
      <c r="J22" s="455"/>
      <c r="K22" s="460"/>
    </row>
    <row r="23" spans="3:11" ht="16.5" thickBot="1" x14ac:dyDescent="0.3">
      <c r="C23" s="39" t="s">
        <v>26</v>
      </c>
      <c r="D23" s="41">
        <f>SUM(D14:D22)</f>
        <v>299458</v>
      </c>
      <c r="E23" s="155">
        <f>+E20+E17+E14</f>
        <v>8648</v>
      </c>
      <c r="F23" s="157">
        <f>SUM(F14:F22)</f>
        <v>73925</v>
      </c>
      <c r="G23" s="157">
        <f>SUM(G14:G22)</f>
        <v>57927</v>
      </c>
      <c r="H23" s="357">
        <f>+H14+H16+H17+H18+H20+H21+H22</f>
        <v>109022</v>
      </c>
      <c r="I23" s="42">
        <f>+I14+I16+I17+I18+I20+I21+I22</f>
        <v>20841</v>
      </c>
      <c r="J23" s="41">
        <f>SUM(J14:J22)</f>
        <v>270363</v>
      </c>
      <c r="K23" s="51">
        <f>+J23/D23</f>
        <v>0.90284113298025104</v>
      </c>
    </row>
    <row r="24" spans="3:11" ht="12" customHeight="1" x14ac:dyDescent="0.25">
      <c r="C24" s="9" t="s">
        <v>87</v>
      </c>
      <c r="J24" s="80"/>
    </row>
    <row r="25" spans="3:11" ht="9.75" customHeight="1" x14ac:dyDescent="0.25">
      <c r="C25" s="286" t="s">
        <v>128</v>
      </c>
    </row>
    <row r="26" spans="3:11" x14ac:dyDescent="0.25">
      <c r="C26" s="11"/>
    </row>
    <row r="27" spans="3:11" ht="15.75" thickBot="1" x14ac:dyDescent="0.3">
      <c r="C27" s="11"/>
    </row>
    <row r="28" spans="3:11" ht="15" customHeight="1" x14ac:dyDescent="0.25">
      <c r="C28" s="452" t="s">
        <v>42</v>
      </c>
      <c r="D28" s="450" t="s">
        <v>45</v>
      </c>
      <c r="E28" s="457" t="str">
        <f>+E43</f>
        <v>Meta del Trimestre 2024</v>
      </c>
    </row>
    <row r="29" spans="3:11" ht="27.75" customHeight="1" x14ac:dyDescent="0.25">
      <c r="C29" s="453"/>
      <c r="D29" s="451"/>
      <c r="E29" s="458"/>
    </row>
    <row r="30" spans="3:11" ht="15.75" x14ac:dyDescent="0.25">
      <c r="C30" s="95" t="s">
        <v>85</v>
      </c>
      <c r="D30" s="61">
        <f>+D38/E30</f>
        <v>1.21</v>
      </c>
      <c r="E30" s="308">
        <v>100</v>
      </c>
    </row>
    <row r="31" spans="3:11" x14ac:dyDescent="0.25">
      <c r="C31" s="96" t="s">
        <v>17</v>
      </c>
      <c r="D31" s="61">
        <f>+D37/E31</f>
        <v>2.7719999999999998</v>
      </c>
      <c r="E31" s="97">
        <v>500</v>
      </c>
    </row>
    <row r="32" spans="3:11" ht="30" x14ac:dyDescent="0.25">
      <c r="C32" s="358" t="str">
        <f>+C18</f>
        <v>Política Nacional para la Alfabetización Inicial en la Etapa Oportuna.</v>
      </c>
      <c r="D32" s="61">
        <f>+D36/E32</f>
        <v>4.9000000000000004</v>
      </c>
      <c r="E32" s="97">
        <v>500</v>
      </c>
    </row>
    <row r="33" spans="3:8" ht="31.5" x14ac:dyDescent="0.25">
      <c r="C33" s="209" t="s">
        <v>86</v>
      </c>
      <c r="D33" s="246">
        <f>+D35/E33</f>
        <v>1.7866666666666666</v>
      </c>
      <c r="E33" s="97">
        <f>+'4to trimestre'!D38</f>
        <v>9450</v>
      </c>
    </row>
    <row r="34" spans="3:8" ht="15.75" x14ac:dyDescent="0.25">
      <c r="C34" s="210"/>
      <c r="D34" s="211"/>
      <c r="E34" s="211"/>
    </row>
    <row r="35" spans="3:8" ht="31.5" x14ac:dyDescent="0.25">
      <c r="C35" s="359" t="str">
        <f>+'4to trimestre'!B38</f>
        <v>Diplomados y Talleres, congresos, cursos y seminarios</v>
      </c>
      <c r="D35" s="97">
        <f>+'4to trimestre'!C38</f>
        <v>16884</v>
      </c>
      <c r="E35" s="211"/>
    </row>
    <row r="36" spans="3:8" ht="31.5" x14ac:dyDescent="0.25">
      <c r="C36" s="359" t="str">
        <f>+C32</f>
        <v>Política Nacional para la Alfabetización Inicial en la Etapa Oportuna.</v>
      </c>
      <c r="D36" s="97">
        <f>+'4to trimestre'!C37</f>
        <v>2450</v>
      </c>
      <c r="E36" s="211"/>
    </row>
    <row r="37" spans="3:8" ht="15.75" x14ac:dyDescent="0.25">
      <c r="C37" s="210" t="str">
        <f>+C31</f>
        <v>Posgrado</v>
      </c>
      <c r="D37" s="97">
        <f>+'4to trimestre'!B94</f>
        <v>1386</v>
      </c>
      <c r="E37" s="212"/>
    </row>
    <row r="38" spans="3:8" ht="15.75" x14ac:dyDescent="0.25">
      <c r="C38" s="210" t="str">
        <f>+C30</f>
        <v>Programa Formación Inicial</v>
      </c>
      <c r="D38" s="97">
        <v>121</v>
      </c>
    </row>
    <row r="43" spans="3:8" x14ac:dyDescent="0.25">
      <c r="C43" s="478" t="s">
        <v>23</v>
      </c>
      <c r="D43" s="451" t="s">
        <v>277</v>
      </c>
      <c r="E43" s="451" t="s">
        <v>278</v>
      </c>
      <c r="F43" s="451" t="s">
        <v>279</v>
      </c>
    </row>
    <row r="44" spans="3:8" ht="33" customHeight="1" x14ac:dyDescent="0.25">
      <c r="C44" s="451"/>
      <c r="D44" s="451"/>
      <c r="E44" s="451"/>
      <c r="F44" s="451"/>
    </row>
    <row r="45" spans="3:8" ht="15.75" x14ac:dyDescent="0.25">
      <c r="C45" s="213" t="s">
        <v>14</v>
      </c>
      <c r="D45" s="214"/>
      <c r="E45" s="215"/>
      <c r="F45" s="216"/>
    </row>
    <row r="46" spans="3:8" ht="15.75" x14ac:dyDescent="0.25">
      <c r="C46" s="217" t="s">
        <v>7</v>
      </c>
      <c r="D46" s="218">
        <f>+D38</f>
        <v>121</v>
      </c>
      <c r="E46" s="360">
        <f>+E30</f>
        <v>100</v>
      </c>
      <c r="F46" s="219">
        <f>+D46/E46</f>
        <v>1.21</v>
      </c>
    </row>
    <row r="47" spans="3:8" ht="15.75" x14ac:dyDescent="0.25">
      <c r="C47" s="220" t="s">
        <v>15</v>
      </c>
      <c r="D47" s="221"/>
      <c r="E47" s="368"/>
      <c r="F47" s="222"/>
    </row>
    <row r="48" spans="3:8" ht="15.75" x14ac:dyDescent="0.25">
      <c r="C48" s="217" t="s">
        <v>2</v>
      </c>
      <c r="D48" s="283">
        <f>+I16</f>
        <v>16634</v>
      </c>
      <c r="E48" s="479">
        <f>+E33</f>
        <v>9450</v>
      </c>
      <c r="F48" s="481">
        <f>+D33</f>
        <v>1.7866666666666666</v>
      </c>
      <c r="H48" s="69"/>
    </row>
    <row r="49" spans="3:6" ht="15.75" x14ac:dyDescent="0.25">
      <c r="C49" s="217" t="s">
        <v>3</v>
      </c>
      <c r="D49" s="283">
        <f>+I17</f>
        <v>250</v>
      </c>
      <c r="E49" s="480"/>
      <c r="F49" s="482"/>
    </row>
    <row r="50" spans="3:6" ht="31.5" x14ac:dyDescent="0.25">
      <c r="C50" s="361" t="str">
        <f>+C36</f>
        <v>Política Nacional para la Alfabetización Inicial en la Etapa Oportuna.</v>
      </c>
      <c r="D50" s="283">
        <f>+D36</f>
        <v>2450</v>
      </c>
      <c r="E50" s="360">
        <f>+E32</f>
        <v>500</v>
      </c>
      <c r="F50" s="334">
        <f>+D32</f>
        <v>4.9000000000000004</v>
      </c>
    </row>
    <row r="51" spans="3:6" ht="15.75" x14ac:dyDescent="0.25">
      <c r="C51" s="220" t="s">
        <v>17</v>
      </c>
      <c r="D51" s="221"/>
      <c r="E51" s="368"/>
      <c r="F51" s="222"/>
    </row>
    <row r="52" spans="3:6" ht="15.75" x14ac:dyDescent="0.25">
      <c r="C52" s="217" t="s">
        <v>32</v>
      </c>
      <c r="D52" s="218">
        <f>+I20</f>
        <v>81</v>
      </c>
      <c r="E52" s="472">
        <f>+E31</f>
        <v>500</v>
      </c>
      <c r="F52" s="475">
        <f>+D31</f>
        <v>2.7719999999999998</v>
      </c>
    </row>
    <row r="53" spans="3:6" ht="15.75" x14ac:dyDescent="0.25">
      <c r="C53" s="217" t="s">
        <v>11</v>
      </c>
      <c r="D53" s="218">
        <f>+I21</f>
        <v>1036</v>
      </c>
      <c r="E53" s="473"/>
      <c r="F53" s="476"/>
    </row>
    <row r="54" spans="3:6" ht="15.75" x14ac:dyDescent="0.25">
      <c r="C54" s="217" t="s">
        <v>12</v>
      </c>
      <c r="D54" s="218">
        <f>+I22</f>
        <v>269</v>
      </c>
      <c r="E54" s="474"/>
      <c r="F54" s="477"/>
    </row>
    <row r="55" spans="3:6" ht="15.75" x14ac:dyDescent="0.25">
      <c r="C55" s="247" t="s">
        <v>4</v>
      </c>
      <c r="D55" s="245">
        <f>SUM(D46:D54)</f>
        <v>20841</v>
      </c>
      <c r="E55" s="249">
        <f>SUM(E46:E54)</f>
        <v>10550</v>
      </c>
      <c r="F55" s="248"/>
    </row>
  </sheetData>
  <mergeCells count="26">
    <mergeCell ref="F43:F44"/>
    <mergeCell ref="E52:E54"/>
    <mergeCell ref="F52:F54"/>
    <mergeCell ref="C43:C44"/>
    <mergeCell ref="D43:D44"/>
    <mergeCell ref="E43:E44"/>
    <mergeCell ref="E48:E49"/>
    <mergeCell ref="F48:F49"/>
    <mergeCell ref="C6:K6"/>
    <mergeCell ref="D11:D12"/>
    <mergeCell ref="J11:J12"/>
    <mergeCell ref="C11:C12"/>
    <mergeCell ref="E11:I11"/>
    <mergeCell ref="K11:K12"/>
    <mergeCell ref="C9:K9"/>
    <mergeCell ref="C8:K8"/>
    <mergeCell ref="D28:D29"/>
    <mergeCell ref="C28:C29"/>
    <mergeCell ref="C7:K7"/>
    <mergeCell ref="D16:D17"/>
    <mergeCell ref="D20:D22"/>
    <mergeCell ref="E28:E29"/>
    <mergeCell ref="J16:J17"/>
    <mergeCell ref="K16:K17"/>
    <mergeCell ref="J20:J22"/>
    <mergeCell ref="K20:K22"/>
  </mergeCells>
  <printOptions horizontalCentered="1" verticalCentered="1"/>
  <pageMargins left="0" right="0"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4to trimestre</vt:lpstr>
      <vt:lpstr>aperturas y cierres</vt:lpstr>
      <vt:lpstr>Anexo 1</vt:lpstr>
      <vt:lpstr>Anexo 2</vt:lpstr>
      <vt:lpstr>Anexo 3</vt:lpstr>
      <vt:lpstr>Anexo 4</vt:lpstr>
      <vt:lpstr>'4to trimestre'!_Toc68362146</vt:lpstr>
      <vt:lpstr>'4to trimestre'!_Toc68362147</vt:lpstr>
      <vt:lpstr>'4to trimestre'!_Toc68362149</vt:lpstr>
      <vt:lpstr>'4to trimestre'!_Toc68362151</vt:lpstr>
      <vt:lpstr>'4to trimestre'!_Toc68362153</vt:lpstr>
      <vt:lpstr>'4to trimestre'!_Toc68362154</vt:lpstr>
      <vt:lpstr>'4to trimestre'!_Toc68362155</vt:lpstr>
      <vt:lpstr>'4to trimestre'!_Toc68362157</vt:lpstr>
      <vt:lpstr>'4to trimestre'!_Toc68362158</vt:lpstr>
      <vt:lpstr>'4to trimestre'!_Toc68362162</vt:lpstr>
      <vt:lpstr>'4to trimestre'!_Toc68362163</vt:lpstr>
      <vt:lpstr>'4to trimestre'!_Toc68362165</vt:lpstr>
      <vt:lpstr>'4to trimestre'!_Toc68362166</vt:lpstr>
      <vt:lpstr>'Anexo 1'!_Toc68362168</vt:lpstr>
      <vt:lpstr>'Anexo 3'!_Toc68362170</vt:lpstr>
      <vt:lpstr>'Anexo 4'!_Toc68362171</vt:lpstr>
      <vt:lpstr>'4to trimestre'!_Toc76995548</vt:lpstr>
      <vt:lpstr>'4to trimestre'!_Toc76995549</vt:lpstr>
      <vt:lpstr>'4to trimestre'!Área_de_impresión</vt:lpstr>
      <vt:lpstr>'Anexo 1'!Área_de_impresión</vt:lpstr>
      <vt:lpstr>'Anexo 3'!Área_de_impresión</vt:lpstr>
      <vt:lpstr>'Anexo 4'!Área_de_impresión</vt:lpstr>
      <vt:lpstr>'aperturas y cierres'!Área_de_impresión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 Stepan</dc:creator>
  <cp:lastModifiedBy>Erick Guillermo Peña</cp:lastModifiedBy>
  <cp:lastPrinted>2024-04-11T19:41:06Z</cp:lastPrinted>
  <dcterms:created xsi:type="dcterms:W3CDTF">2021-09-14T18:05:37Z</dcterms:created>
  <dcterms:modified xsi:type="dcterms:W3CDTF">2024-04-15T13:41:49Z</dcterms:modified>
</cp:coreProperties>
</file>