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6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guillermo\Downloads\"/>
    </mc:Choice>
  </mc:AlternateContent>
  <bookViews>
    <workbookView xWindow="0" yWindow="0" windowWidth="20490" windowHeight="7155" activeTab="5"/>
  </bookViews>
  <sheets>
    <sheet name="4to trimestre" sheetId="8" r:id="rId1"/>
    <sheet name="apertura" sheetId="7" r:id="rId2"/>
    <sheet name="Anexo 1" sheetId="2" r:id="rId3"/>
    <sheet name="Anexo 2" sheetId="9" r:id="rId4"/>
    <sheet name="Anexo 3" sheetId="4" r:id="rId5"/>
    <sheet name="Anexo 4" sheetId="5" r:id="rId6"/>
  </sheets>
  <externalReferences>
    <externalReference r:id="rId7"/>
  </externalReferences>
  <definedNames>
    <definedName name="_Toc68362146" localSheetId="0">'4to trimestre'!$B$12</definedName>
    <definedName name="_Toc68362147" localSheetId="0">'4to trimestre'!$B$13</definedName>
    <definedName name="_Toc68362149" localSheetId="0">'4to trimestre'!$B$29</definedName>
    <definedName name="_Toc68362150" localSheetId="0">'4to trimestre'!#REF!</definedName>
    <definedName name="_Toc68362151" localSheetId="0">'4to trimestre'!$B$42</definedName>
    <definedName name="_Toc68362153" localSheetId="0">'4to trimestre'!$B$54</definedName>
    <definedName name="_Toc68362154" localSheetId="0">'4to trimestre'!$B$56</definedName>
    <definedName name="_Toc68362155" localSheetId="0">'4to trimestre'!$B$90</definedName>
    <definedName name="_Toc68362157" localSheetId="0">'4to trimestre'!$B$116</definedName>
    <definedName name="_Toc68362158" localSheetId="0">'4to trimestre'!$B$117</definedName>
    <definedName name="_Toc68362159" localSheetId="0">'4to trimestre'!#REF!</definedName>
    <definedName name="_Toc68362160" localSheetId="0">'4to trimestre'!#REF!</definedName>
    <definedName name="_Toc68362162" localSheetId="0">'4to trimestre'!$B$148</definedName>
    <definedName name="_Toc68362163" localSheetId="0">'4to trimestre'!$B$150</definedName>
    <definedName name="_Toc68362165" localSheetId="0">'4to trimestre'!$B$160</definedName>
    <definedName name="_Toc68362166" localSheetId="0">'4to trimestre'!$B$162</definedName>
    <definedName name="_Toc68362168" localSheetId="2">'Anexo 1'!$C$4</definedName>
    <definedName name="_Toc68362169" localSheetId="3">'Anexo 2'!#REF!</definedName>
    <definedName name="_Toc68362170" localSheetId="4">'Anexo 3'!$C$6</definedName>
    <definedName name="_Toc68362171" localSheetId="5">'Anexo 4'!$C$6</definedName>
    <definedName name="_Toc76995548" localSheetId="0">'4to trimestre'!$B$12</definedName>
    <definedName name="_Toc76995549" localSheetId="0">'4to trimestre'!$B$13</definedName>
    <definedName name="_xlnm.Print_Area" localSheetId="0">'4to trimestre'!$B$267:$E$291</definedName>
    <definedName name="_xlnm.Print_Area" localSheetId="2">'Anexo 1'!$C$1:$K$40</definedName>
    <definedName name="_xlnm.Print_Area" localSheetId="4">'Anexo 3'!$C$2:$H$22</definedName>
    <definedName name="_xlnm.Print_Area" localSheetId="5">'Anexo 4'!$C$41:$F$55</definedName>
    <definedName name="_xlnm.Print_Area" localSheetId="1">apertura!$B$22:$H$31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3" i="2" l="1"/>
  <c r="K53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K11" i="2"/>
  <c r="J11" i="2"/>
  <c r="E92" i="9" l="1"/>
  <c r="E78" i="9"/>
  <c r="E58" i="9"/>
  <c r="E55" i="9"/>
  <c r="E10" i="9"/>
  <c r="G53" i="2"/>
  <c r="I53" i="2"/>
  <c r="H53" i="2"/>
  <c r="F53" i="2"/>
  <c r="E53" i="2"/>
  <c r="D53" i="2"/>
  <c r="G20" i="2"/>
  <c r="E15" i="2"/>
  <c r="E93" i="9" l="1"/>
  <c r="D54" i="5"/>
  <c r="E54" i="5"/>
  <c r="F51" i="5"/>
  <c r="F49" i="5"/>
  <c r="F47" i="5"/>
  <c r="C49" i="5"/>
  <c r="C68" i="8"/>
  <c r="D32" i="5" l="1"/>
  <c r="H21" i="5"/>
  <c r="H20" i="5"/>
  <c r="H18" i="5"/>
  <c r="H17" i="5"/>
  <c r="H16" i="5"/>
  <c r="H14" i="5"/>
  <c r="G49" i="4"/>
  <c r="K35" i="4"/>
  <c r="K37" i="4"/>
  <c r="K32" i="4"/>
  <c r="K33" i="4"/>
  <c r="K34" i="4"/>
  <c r="K36" i="4"/>
  <c r="K31" i="4"/>
  <c r="D40" i="4"/>
  <c r="C228" i="8" l="1"/>
  <c r="C227" i="8"/>
  <c r="C226" i="8"/>
  <c r="C225" i="8"/>
  <c r="C224" i="8"/>
  <c r="C212" i="8"/>
  <c r="C211" i="8"/>
  <c r="C210" i="8"/>
  <c r="C209" i="8"/>
  <c r="C208" i="8"/>
  <c r="C182" i="8"/>
  <c r="C181" i="8"/>
  <c r="C180" i="8"/>
  <c r="C179" i="8"/>
  <c r="C178" i="8"/>
  <c r="D36" i="8"/>
  <c r="C36" i="8"/>
  <c r="E35" i="8"/>
  <c r="E15" i="8"/>
  <c r="E36" i="8" l="1"/>
  <c r="H35" i="4"/>
  <c r="E20" i="4"/>
  <c r="E16" i="4"/>
  <c r="E15" i="4"/>
  <c r="E35" i="4"/>
  <c r="F288" i="8" l="1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C144" i="8"/>
  <c r="E33" i="8"/>
  <c r="D135" i="8" l="1"/>
  <c r="D140" i="8"/>
  <c r="D134" i="8"/>
  <c r="D141" i="8"/>
  <c r="D137" i="8"/>
  <c r="D142" i="8"/>
  <c r="D139" i="8"/>
  <c r="D138" i="8"/>
  <c r="D143" i="8"/>
  <c r="D136" i="8"/>
  <c r="F45" i="5"/>
  <c r="D33" i="5"/>
  <c r="D31" i="5"/>
  <c r="D30" i="5"/>
  <c r="D35" i="5"/>
  <c r="J36" i="4"/>
  <c r="J35" i="4"/>
  <c r="J33" i="4"/>
  <c r="J32" i="4"/>
  <c r="J31" i="4"/>
  <c r="F20" i="4"/>
  <c r="F19" i="4"/>
  <c r="E260" i="8"/>
  <c r="I259" i="8" s="1"/>
  <c r="D260" i="8"/>
  <c r="H259" i="8" s="1"/>
  <c r="C260" i="8"/>
  <c r="G258" i="8" s="1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G244" i="8"/>
  <c r="F244" i="8"/>
  <c r="F243" i="8"/>
  <c r="F242" i="8"/>
  <c r="C229" i="8"/>
  <c r="D227" i="8" s="1"/>
  <c r="C198" i="8"/>
  <c r="D195" i="8" s="1"/>
  <c r="C183" i="8"/>
  <c r="D182" i="8" s="1"/>
  <c r="D168" i="8"/>
  <c r="E165" i="8" s="1"/>
  <c r="C125" i="8"/>
  <c r="C122" i="8"/>
  <c r="C107" i="8"/>
  <c r="C85" i="8"/>
  <c r="C47" i="8"/>
  <c r="E16" i="8"/>
  <c r="D16" i="8"/>
  <c r="C16" i="8"/>
  <c r="D97" i="8" l="1"/>
  <c r="D101" i="8"/>
  <c r="D105" i="8"/>
  <c r="D94" i="8"/>
  <c r="D98" i="8"/>
  <c r="D102" i="8"/>
  <c r="D106" i="8"/>
  <c r="D95" i="8"/>
  <c r="D99" i="8"/>
  <c r="D103" i="8"/>
  <c r="D96" i="8"/>
  <c r="D100" i="8"/>
  <c r="D104" i="8"/>
  <c r="D46" i="8"/>
  <c r="D45" i="8"/>
  <c r="D60" i="8"/>
  <c r="D64" i="8"/>
  <c r="D72" i="8"/>
  <c r="D76" i="8"/>
  <c r="D80" i="8"/>
  <c r="D84" i="8"/>
  <c r="D61" i="8"/>
  <c r="D65" i="8"/>
  <c r="D69" i="8"/>
  <c r="D73" i="8"/>
  <c r="D77" i="8"/>
  <c r="D81" i="8"/>
  <c r="D62" i="8"/>
  <c r="D66" i="8"/>
  <c r="D70" i="8"/>
  <c r="D74" i="8"/>
  <c r="D78" i="8"/>
  <c r="D82" i="8"/>
  <c r="D63" i="8"/>
  <c r="D67" i="8"/>
  <c r="D71" i="8"/>
  <c r="D75" i="8"/>
  <c r="D79" i="8"/>
  <c r="D83" i="8"/>
  <c r="D68" i="8"/>
  <c r="G242" i="8"/>
  <c r="B125" i="8"/>
  <c r="D125" i="8" s="1"/>
  <c r="I243" i="8"/>
  <c r="D59" i="8"/>
  <c r="D194" i="8"/>
  <c r="D197" i="8"/>
  <c r="D225" i="8"/>
  <c r="D179" i="8"/>
  <c r="F260" i="8"/>
  <c r="D193" i="8"/>
  <c r="D180" i="8"/>
  <c r="D228" i="8"/>
  <c r="I242" i="8"/>
  <c r="G245" i="8"/>
  <c r="G247" i="8"/>
  <c r="G249" i="8"/>
  <c r="G251" i="8"/>
  <c r="G253" i="8"/>
  <c r="G255" i="8"/>
  <c r="G257" i="8"/>
  <c r="G259" i="8"/>
  <c r="D181" i="8"/>
  <c r="C289" i="8"/>
  <c r="D93" i="8"/>
  <c r="D107" i="8" s="1"/>
  <c r="D178" i="8"/>
  <c r="D196" i="8"/>
  <c r="D224" i="8"/>
  <c r="G243" i="8"/>
  <c r="I244" i="8"/>
  <c r="G246" i="8"/>
  <c r="G248" i="8"/>
  <c r="G250" i="8"/>
  <c r="G252" i="8"/>
  <c r="G254" i="8"/>
  <c r="G256" i="8"/>
  <c r="D289" i="8"/>
  <c r="D44" i="8"/>
  <c r="D122" i="8"/>
  <c r="E166" i="8"/>
  <c r="C213" i="8"/>
  <c r="D210" i="8" s="1"/>
  <c r="D226" i="8"/>
  <c r="I245" i="8"/>
  <c r="I246" i="8"/>
  <c r="I247" i="8"/>
  <c r="I248" i="8"/>
  <c r="I249" i="8"/>
  <c r="I250" i="8"/>
  <c r="I251" i="8"/>
  <c r="I252" i="8"/>
  <c r="I253" i="8"/>
  <c r="I254" i="8"/>
  <c r="I255" i="8"/>
  <c r="I256" i="8"/>
  <c r="I257" i="8"/>
  <c r="I258" i="8"/>
  <c r="E167" i="8"/>
  <c r="E289" i="8"/>
  <c r="H242" i="8"/>
  <c r="H243" i="8"/>
  <c r="H244" i="8"/>
  <c r="H245" i="8"/>
  <c r="H246" i="8"/>
  <c r="H247" i="8"/>
  <c r="H248" i="8"/>
  <c r="H249" i="8"/>
  <c r="H250" i="8"/>
  <c r="H251" i="8"/>
  <c r="H252" i="8"/>
  <c r="H253" i="8"/>
  <c r="H254" i="8"/>
  <c r="H255" i="8"/>
  <c r="H256" i="8"/>
  <c r="H257" i="8"/>
  <c r="H258" i="8"/>
  <c r="H23" i="5"/>
  <c r="C18" i="5"/>
  <c r="C32" i="5" s="1"/>
  <c r="C38" i="5" s="1"/>
  <c r="D47" i="8" l="1"/>
  <c r="D144" i="8"/>
  <c r="D85" i="8"/>
  <c r="D229" i="8"/>
  <c r="D198" i="8"/>
  <c r="G260" i="8"/>
  <c r="E168" i="8"/>
  <c r="D211" i="8"/>
  <c r="D212" i="8"/>
  <c r="D183" i="8"/>
  <c r="I260" i="8"/>
  <c r="D208" i="8"/>
  <c r="F289" i="8"/>
  <c r="D209" i="8"/>
  <c r="H260" i="8"/>
  <c r="D16" i="5"/>
  <c r="D156" i="8" l="1"/>
  <c r="D213" i="8"/>
  <c r="E31" i="4"/>
  <c r="C17" i="4"/>
  <c r="E152" i="8" l="1"/>
  <c r="E154" i="8"/>
  <c r="E153" i="8"/>
  <c r="E155" i="8"/>
  <c r="E28" i="5"/>
  <c r="E156" i="8" l="1"/>
  <c r="G21" i="5"/>
  <c r="G20" i="5"/>
  <c r="G18" i="5"/>
  <c r="J18" i="5" s="1"/>
  <c r="G17" i="5"/>
  <c r="G16" i="5"/>
  <c r="F16" i="5" l="1"/>
  <c r="J16" i="5" s="1"/>
  <c r="F21" i="5" l="1"/>
  <c r="H29" i="7" l="1"/>
  <c r="G30" i="7" l="1"/>
  <c r="F30" i="7"/>
  <c r="E30" i="7"/>
  <c r="D30" i="7"/>
  <c r="H28" i="7"/>
  <c r="H27" i="7"/>
  <c r="D23" i="5"/>
  <c r="H30" i="7" l="1"/>
  <c r="H14" i="7" l="1"/>
  <c r="G17" i="7" l="1"/>
  <c r="F17" i="7"/>
  <c r="E17" i="7"/>
  <c r="D17" i="7"/>
  <c r="H16" i="7"/>
  <c r="H15" i="7"/>
  <c r="H13" i="7"/>
  <c r="H12" i="7"/>
  <c r="H11" i="7"/>
  <c r="H10" i="7"/>
  <c r="H17" i="7" l="1"/>
  <c r="G38" i="4"/>
  <c r="G22" i="4" l="1"/>
  <c r="K38" i="4" l="1"/>
  <c r="H20" i="4"/>
  <c r="H21" i="4"/>
  <c r="J20" i="5" s="1"/>
  <c r="K20" i="5" s="1"/>
  <c r="H19" i="4"/>
  <c r="H17" i="4"/>
  <c r="H16" i="4"/>
  <c r="H15" i="4"/>
  <c r="H13" i="4"/>
  <c r="H22" i="4" l="1"/>
  <c r="G23" i="5"/>
  <c r="E38" i="4"/>
  <c r="D38" i="4"/>
  <c r="H31" i="4" s="1"/>
  <c r="E49" i="4" l="1"/>
  <c r="I33" i="4"/>
  <c r="I31" i="4"/>
  <c r="I37" i="4"/>
  <c r="I35" i="4"/>
  <c r="I32" i="4"/>
  <c r="I36" i="4"/>
  <c r="D49" i="4"/>
  <c r="F38" i="4"/>
  <c r="H36" i="4"/>
  <c r="H37" i="4"/>
  <c r="H34" i="4"/>
  <c r="H33" i="4"/>
  <c r="H32" i="4"/>
  <c r="F22" i="4"/>
  <c r="J14" i="5"/>
  <c r="J23" i="5" s="1"/>
  <c r="E22" i="4"/>
  <c r="D22" i="4"/>
  <c r="F49" i="4" l="1"/>
  <c r="D42" i="4"/>
  <c r="I38" i="4"/>
  <c r="H38" i="4"/>
  <c r="K18" i="5"/>
  <c r="F23" i="5"/>
  <c r="K16" i="5"/>
  <c r="K14" i="5"/>
  <c r="G42" i="4" l="1"/>
  <c r="F42" i="4"/>
  <c r="J38" i="4"/>
  <c r="E42" i="4"/>
  <c r="K23" i="5"/>
</calcChain>
</file>

<file path=xl/sharedStrings.xml><?xml version="1.0" encoding="utf-8"?>
<sst xmlns="http://schemas.openxmlformats.org/spreadsheetml/2006/main" count="695" uniqueCount="431">
  <si>
    <t>Modalidad</t>
  </si>
  <si>
    <t>Docentes Beneficiados</t>
  </si>
  <si>
    <t>Diplomados</t>
  </si>
  <si>
    <t>Talleres, congresos, cursos y seminarios</t>
  </si>
  <si>
    <t>Total</t>
  </si>
  <si>
    <r>
      <t>II</t>
    </r>
    <r>
      <rPr>
        <b/>
        <sz val="16"/>
        <rFont val="Calibri Light"/>
        <family val="2"/>
      </rPr>
      <t xml:space="preserve">.  Formación Continua: </t>
    </r>
  </si>
  <si>
    <r>
      <t>I</t>
    </r>
    <r>
      <rPr>
        <b/>
        <sz val="16"/>
        <rFont val="Calibri Light"/>
        <family val="2"/>
      </rPr>
      <t xml:space="preserve">. Formación Inicial: </t>
    </r>
  </si>
  <si>
    <t>Licenciaturas</t>
  </si>
  <si>
    <t>Áreas Formativas</t>
  </si>
  <si>
    <r>
      <t>III.</t>
    </r>
    <r>
      <rPr>
        <b/>
        <sz val="16"/>
        <rFont val="Calibri Light"/>
        <family val="2"/>
      </rPr>
      <t xml:space="preserve">   Posgrado.</t>
    </r>
  </si>
  <si>
    <t>Maestrías</t>
  </si>
  <si>
    <t>Doctorados</t>
  </si>
  <si>
    <t>Departamento</t>
  </si>
  <si>
    <t>Formación Inicial</t>
  </si>
  <si>
    <t>Formación Continua</t>
  </si>
  <si>
    <t>Diplomados, Talleres, Congresos, Cursos y Seminarios.</t>
  </si>
  <si>
    <t>Posgrado</t>
  </si>
  <si>
    <t xml:space="preserve">Total </t>
  </si>
  <si>
    <t>Licenciatura</t>
  </si>
  <si>
    <r>
      <t xml:space="preserve">Diplomados, </t>
    </r>
    <r>
      <rPr>
        <sz val="12"/>
        <color theme="1"/>
        <rFont val="Calibri"/>
        <family val="2"/>
        <scheme val="minor"/>
      </rPr>
      <t>talleres, congresos, cursos y seminarios.</t>
    </r>
  </si>
  <si>
    <t>INAFOCAM</t>
  </si>
  <si>
    <t>Formación Continua Talleres, Cursos y otros</t>
  </si>
  <si>
    <t>Programas</t>
  </si>
  <si>
    <t>Becarios</t>
  </si>
  <si>
    <t>Total de Programas y Becas para docentes en servicio</t>
  </si>
  <si>
    <t>Total general</t>
  </si>
  <si>
    <t>Ene./Marz.</t>
  </si>
  <si>
    <t>Abr./Jun.</t>
  </si>
  <si>
    <t>Jul./Sept.</t>
  </si>
  <si>
    <t>Oct./Dic.</t>
  </si>
  <si>
    <t>---</t>
  </si>
  <si>
    <t>Especialidades</t>
  </si>
  <si>
    <t>Agto.- Dic. 2020</t>
  </si>
  <si>
    <t xml:space="preserve">% Docentes </t>
  </si>
  <si>
    <t xml:space="preserve">% </t>
  </si>
  <si>
    <r>
      <t>V.</t>
    </r>
    <r>
      <rPr>
        <b/>
        <sz val="16"/>
        <rFont val="Calibri Light"/>
        <family val="2"/>
      </rPr>
      <t xml:space="preserve"> Programas de Formación Inicial, Formación Continua y Posgrado Concluidos</t>
    </r>
  </si>
  <si>
    <t xml:space="preserve">TOTAL </t>
  </si>
  <si>
    <t>M O D A L I D A D E S</t>
  </si>
  <si>
    <t>Áreas Curriculares</t>
  </si>
  <si>
    <r>
      <t>Anexo No.1</t>
    </r>
    <r>
      <rPr>
        <b/>
        <sz val="12"/>
        <rFont val="Calibri"/>
        <family val="2"/>
      </rPr>
      <t xml:space="preserve">   </t>
    </r>
    <r>
      <rPr>
        <b/>
        <sz val="12"/>
        <rFont val="Calibri Light"/>
        <family val="2"/>
      </rPr>
      <t>Relación de Programas Formativos por Áreas Curriculares</t>
    </r>
  </si>
  <si>
    <t>Talleres, Congresos, Cursos y Seminarios</t>
  </si>
  <si>
    <t>Modalidades</t>
  </si>
  <si>
    <t>--- </t>
  </si>
  <si>
    <t>Metas del periodo 2021-2024</t>
  </si>
  <si>
    <t>Becas Otorgadas por Año</t>
  </si>
  <si>
    <t>% Logrado vs Meta</t>
  </si>
  <si>
    <t>Total general de Becas Otorgadas</t>
  </si>
  <si>
    <t>Becas Otorgadas</t>
  </si>
  <si>
    <t>Eje</t>
  </si>
  <si>
    <t>Becas Otorgadas - Formación Inicial</t>
  </si>
  <si>
    <t>Becas Otorgadas - Posgrado</t>
  </si>
  <si>
    <t>Metropolitana</t>
  </si>
  <si>
    <t>Sur</t>
  </si>
  <si>
    <t>Este</t>
  </si>
  <si>
    <t>Norte</t>
  </si>
  <si>
    <t>Nordeste</t>
  </si>
  <si>
    <t>% Docentes-Becas Otorgadas</t>
  </si>
  <si>
    <t>Inicial</t>
  </si>
  <si>
    <t>Continua</t>
  </si>
  <si>
    <t>01 BARAHONA</t>
  </si>
  <si>
    <t>02 SAN JUAN DE LA MAGUANA</t>
  </si>
  <si>
    <t>03 AZUA</t>
  </si>
  <si>
    <t>04 SAN CRISTOBAL</t>
  </si>
  <si>
    <t>05 SAN PEDRO DE MACORIS</t>
  </si>
  <si>
    <t>06 LA VEGA</t>
  </si>
  <si>
    <t>07 SAN FRANCISCO DE MACORIS</t>
  </si>
  <si>
    <t>08 SANTIAGO</t>
  </si>
  <si>
    <t>09 MAO</t>
  </si>
  <si>
    <t>10 SANTO DOMINGO</t>
  </si>
  <si>
    <t>11 PUERTO PLATA</t>
  </si>
  <si>
    <t>12 HIGUEY</t>
  </si>
  <si>
    <t>13 MONTE CRISTI</t>
  </si>
  <si>
    <t>14 NAGUA</t>
  </si>
  <si>
    <t>15 SANTO DOMINGO</t>
  </si>
  <si>
    <t>16 COTUI</t>
  </si>
  <si>
    <t>17 MONTE PLATA</t>
  </si>
  <si>
    <t>18 BAHORUCO</t>
  </si>
  <si>
    <t>Regional</t>
  </si>
  <si>
    <t>Formación Inicial - Licenciaturas</t>
  </si>
  <si>
    <t>Formación Cont.- Diplomados</t>
  </si>
  <si>
    <t>Formación Cont.- Talleres, congresos, cursos y seminarios</t>
  </si>
  <si>
    <t>Posgrado - Especialidades</t>
  </si>
  <si>
    <t>Posgrado - Maestrías</t>
  </si>
  <si>
    <t>Posgrado - Doctorados</t>
  </si>
  <si>
    <t xml:space="preserve">Becas Otorgadas por Programa </t>
  </si>
  <si>
    <t>Programa Formación Inicial</t>
  </si>
  <si>
    <t>Diplomados y Talleres, congresos, cursos y seminarios</t>
  </si>
  <si>
    <t>TOTAL DIPLOMADOS Y TALLERES</t>
  </si>
  <si>
    <t>TOTAL POSGRADO</t>
  </si>
  <si>
    <t>INICIAL</t>
  </si>
  <si>
    <t>Fuente: Departamento de Planificación y Desarrollo</t>
  </si>
  <si>
    <t xml:space="preserve"> Becas Otorgadas</t>
  </si>
  <si>
    <t>META</t>
  </si>
  <si>
    <t>Meta</t>
  </si>
  <si>
    <t>Tabla 1.</t>
  </si>
  <si>
    <t>Tabla 4.</t>
  </si>
  <si>
    <t>Tabla 5.</t>
  </si>
  <si>
    <t>Tabla 6.</t>
  </si>
  <si>
    <t>Tabla 7.</t>
  </si>
  <si>
    <t>Tabla 10.</t>
  </si>
  <si>
    <t>Tabla 11.</t>
  </si>
  <si>
    <t xml:space="preserve">Total Becas Otorgadas </t>
  </si>
  <si>
    <t>Becas Otorgadas - Formación Continua</t>
  </si>
  <si>
    <t>Ener- Dic 2021</t>
  </si>
  <si>
    <t>1er trimestre</t>
  </si>
  <si>
    <t>2do trimestre</t>
  </si>
  <si>
    <t>3er trimestre</t>
  </si>
  <si>
    <t>4to trimestre</t>
  </si>
  <si>
    <t>%</t>
  </si>
  <si>
    <t>Talleres, congresos, cursos y seminarios.</t>
  </si>
  <si>
    <t xml:space="preserve">Maestrías </t>
  </si>
  <si>
    <t>Regionales</t>
  </si>
  <si>
    <t>Tabla 3.</t>
  </si>
  <si>
    <t>Tabla 12.</t>
  </si>
  <si>
    <t>Tabla 12.1.</t>
  </si>
  <si>
    <t>Tabla 12.2.</t>
  </si>
  <si>
    <t>Instituto Nacional de Formación y Capacitación del Magisterio</t>
  </si>
  <si>
    <t>Total de Becas Otorgadas por Modalidad</t>
  </si>
  <si>
    <r>
      <t>VI</t>
    </r>
    <r>
      <rPr>
        <b/>
        <sz val="16"/>
        <rFont val="Calibri Light"/>
        <family val="2"/>
      </rPr>
      <t xml:space="preserve"> Becas Otorgadas por Eje y Modalidad (Inicial, Continua y Posgrado)</t>
    </r>
  </si>
  <si>
    <r>
      <t>VII</t>
    </r>
    <r>
      <rPr>
        <b/>
        <sz val="16"/>
        <rFont val="Calibri Light"/>
        <family val="2"/>
      </rPr>
      <t xml:space="preserve"> Becas Otorgadas por Regional y Modalidad (Inicial, Continua y Posgrado)</t>
    </r>
  </si>
  <si>
    <r>
      <t>IV</t>
    </r>
    <r>
      <rPr>
        <b/>
        <sz val="16"/>
        <rFont val="Calibri Light"/>
        <family val="2"/>
      </rPr>
      <t xml:space="preserve"> Formación Inicial, Formación Continua y Posgrado</t>
    </r>
  </si>
  <si>
    <t>Becas otorgadas</t>
  </si>
  <si>
    <t>Total por</t>
  </si>
  <si>
    <t>-</t>
  </si>
  <si>
    <t>Programa Construyendo la Base de los Aprendizajes (CON BASE)</t>
  </si>
  <si>
    <r>
      <t xml:space="preserve"> </t>
    </r>
    <r>
      <rPr>
        <b/>
        <sz val="13"/>
        <rFont val="Calibri Light"/>
        <family val="2"/>
      </rPr>
      <t>3.1 Beneficiarios en doctorados.</t>
    </r>
  </si>
  <si>
    <t>Universidad</t>
  </si>
  <si>
    <t>Total, Licenciaturas</t>
  </si>
  <si>
    <t>Total, Diplomados</t>
  </si>
  <si>
    <t>Total, Talleres, Congresos, Cursos y Seminarios</t>
  </si>
  <si>
    <t>Total general de becas otorgadas</t>
  </si>
  <si>
    <t>Becas otorgadas 2023</t>
  </si>
  <si>
    <t>% Becas otorgadas 2023</t>
  </si>
  <si>
    <t>Enero-Dic 2022</t>
  </si>
  <si>
    <t xml:space="preserve">Especialidades, Maestrías </t>
  </si>
  <si>
    <t>Meta del Trimestre 2023</t>
  </si>
  <si>
    <t>% Logrado vs Meta, 2023</t>
  </si>
  <si>
    <t>Acumulado por trimestre, año 2023</t>
  </si>
  <si>
    <t>Anexo No.3   Datos Acumulados por trimestre, año 2023</t>
  </si>
  <si>
    <t>Comparativo de metas 2021-2024 y el acumulado por año: 2020, 2021, 2022 y 2023</t>
  </si>
  <si>
    <t>Tabla 8.</t>
  </si>
  <si>
    <t>Nota: Meta de Formación Continua fue modificada (de 204,416  a 270,352)</t>
  </si>
  <si>
    <t>Verificación total de becas otorgadas programas formativos, por departamento y trimestre del año 2023.</t>
  </si>
  <si>
    <t>Docentes y bachilleres capacitados y graduados</t>
  </si>
  <si>
    <t>Educación Inclusiva y Atención a la Diversidad</t>
  </si>
  <si>
    <t>Capacitados y Graduados</t>
  </si>
  <si>
    <t>Tabla 12.3.</t>
  </si>
  <si>
    <t>Tabla 13.</t>
  </si>
  <si>
    <t>Anexo No.4     Datos acumulados durante el periodo agosto 2020 – septiembre 2023</t>
  </si>
  <si>
    <t>Francés</t>
  </si>
  <si>
    <t>Maestrías y Especialidades</t>
  </si>
  <si>
    <t xml:space="preserve">Nivel nacional. </t>
  </si>
  <si>
    <t>Diplomado en Conocimiento e Integración de Recursos Digitales y Robótica Educativa para el Nivel Inicial</t>
  </si>
  <si>
    <t xml:space="preserve"> nivel nacional. </t>
  </si>
  <si>
    <t xml:space="preserve">Pontificia Universidad Católica Madre y Maestra (PUCMM). </t>
  </si>
  <si>
    <t xml:space="preserve"> Universidad Católica del Cibao (UCATECI). </t>
  </si>
  <si>
    <t>Diplomado Educación Inclusiva y Atención a la Diversidad</t>
  </si>
  <si>
    <t xml:space="preserve">Universidad Nacional Tecnológica (UNNATEC). </t>
  </si>
  <si>
    <t xml:space="preserve">nivel nacional. </t>
  </si>
  <si>
    <t>Pontificia Universidad Católica Madre y Maestra (PUCMM).</t>
  </si>
  <si>
    <t xml:space="preserve">Universidad Católica Nordestana (UCNE). </t>
  </si>
  <si>
    <t xml:space="preserve">Grupo Inafores. </t>
  </si>
  <si>
    <t>Maestría en Gestión de la Educación Física y el Deporte</t>
  </si>
  <si>
    <t>Universidad Central del Este (UCE).</t>
  </si>
  <si>
    <t>Total, Maestrías y Especialidades</t>
  </si>
  <si>
    <t xml:space="preserve">Resumen Estadístico
Formación y Desarrollo Profesional de Docentes
octubre-diciembre 2023
</t>
  </si>
  <si>
    <t>1.1 Beneficiarios en apertura de programas, período octubre-diciembre 2023.</t>
  </si>
  <si>
    <t>2.1 Beneficiarios en aperturas de programas del período octubre-diciembre 2023.</t>
  </si>
  <si>
    <t>2.1.1 Total docentes becados vs meta octubre-diciembre 2023.</t>
  </si>
  <si>
    <t>2.1.2 Total docentes becados por modalidad (diplomados, talleres, congresos, cursos y seminarios), octubre-diciembre 2023.</t>
  </si>
  <si>
    <t>2.2 Diplomados y talleres por áreas curriculares, periodo octubre-diciembre 2023.</t>
  </si>
  <si>
    <t>2.2.1  Total docentes becados en  diplomados según área formativa, octubre-diciembre 2023.</t>
  </si>
  <si>
    <t>2.2.2  Total becas otorgadas por área formativa (talleres, congresos, cursos y seminarios), periodo octubre-diciembre 2023.</t>
  </si>
  <si>
    <t>3.1.1 Total docentes becados en posgrado según modalidad, octubre-diciembre 2023.</t>
  </si>
  <si>
    <t>2.2.2  Total becas otorgadas por área formativa (maestrías y especialidades), periodo octubre-diciembre 2023.</t>
  </si>
  <si>
    <t>Tabla No.4.1 Total becas otorgadas en programas formativos por departamento, octubre-diciembre 2023.</t>
  </si>
  <si>
    <t>Tabla No.5.1 Total docentes becados que concluyeron programas formativos, por departamento, octubre-diciembre 2023.</t>
  </si>
  <si>
    <t>Tabla No.6.1: Total becas otorgadas por eje geográfico, octubre-diciembre 2023.</t>
  </si>
  <si>
    <t>Tabla No.6.3 Docentes becados en el programa de formación continua, por eje geográfico,octubre-diciembre 2023.</t>
  </si>
  <si>
    <t>Tabla No.6.4 Docentes becados en programa de posgrado, por eje geográfico, octubre-diciembre 2023.</t>
  </si>
  <si>
    <t>Tabla No.7.1 Total docentes becados por regional y modalidad, octubre-diciembre 2023.</t>
  </si>
  <si>
    <r>
      <t>Tabla No.5.1 Total docentes y bachilleres becados que</t>
    </r>
    <r>
      <rPr>
        <b/>
        <i/>
        <sz val="12"/>
        <color rgb="FFFF0000"/>
        <rFont val="Calibri Light"/>
        <family val="2"/>
      </rPr>
      <t xml:space="preserve"> concluyeron</t>
    </r>
    <r>
      <rPr>
        <b/>
        <i/>
        <sz val="12"/>
        <rFont val="Calibri Light"/>
        <family val="2"/>
      </rPr>
      <t xml:space="preserve"> programas formativos, por departamento, período octubre-diciembre 2023.</t>
    </r>
  </si>
  <si>
    <t xml:space="preserve"> Periodo octubre-diciembre 2023</t>
  </si>
  <si>
    <t xml:space="preserve">"INAFOCAM
     RELACIÓN DE LA FORMACIÓN PEDAGÓGICA TRANSVERSAL OFERTADOS A DOCENTES EN SERVICIO
PERIODO OCTUBRE-DICIEMBRE, AÑO 2023"   
</t>
  </si>
  <si>
    <t>CON BASE</t>
  </si>
  <si>
    <t>Bachilleres Beneficiados</t>
  </si>
  <si>
    <t>Con BASE</t>
  </si>
  <si>
    <t>Enero-diciembre 2023</t>
  </si>
  <si>
    <t xml:space="preserve">Matemática,  Lectura y Escritura </t>
  </si>
  <si>
    <t>Investigación</t>
  </si>
  <si>
    <t>Inglés</t>
  </si>
  <si>
    <t>Lengua de Señas</t>
  </si>
  <si>
    <t>Ortográficas y Gramaticales</t>
  </si>
  <si>
    <t>Estadística</t>
  </si>
  <si>
    <t xml:space="preserve">Liderazgo Efectivo para la Gestión de la Calidad </t>
  </si>
  <si>
    <t>STEM</t>
  </si>
  <si>
    <t>Habilidades Directivas en la Gestión Educativa</t>
  </si>
  <si>
    <t>Metodologías Activas del Aprendizaje</t>
  </si>
  <si>
    <t>Ciencias de la Naturaleza</t>
  </si>
  <si>
    <t>Ciencias Sociales</t>
  </si>
  <si>
    <t xml:space="preserve"> Auxilios Pediátricos, Urgencias y Emergencias</t>
  </si>
  <si>
    <t xml:space="preserve"> Neurodesarrollo y Estimulación Temprana en la Primera Infancia</t>
  </si>
  <si>
    <t>Coordinación Pedagógica</t>
  </si>
  <si>
    <t>Música Popular Dominicana y Caribeña</t>
  </si>
  <si>
    <t>Estrategias Lúdicas en el Nivel Inicial</t>
  </si>
  <si>
    <t>Gestión y Liderazgo Educativo</t>
  </si>
  <si>
    <t>Educación Psicomotriz y Expresión  Corporal</t>
  </si>
  <si>
    <t>Cine en el Aula</t>
  </si>
  <si>
    <t>Alfabetización como Construcción Social</t>
  </si>
  <si>
    <t xml:space="preserve"> Intervención Psicopedagógica</t>
  </si>
  <si>
    <t>Señales de Alerta del Desarrollo</t>
  </si>
  <si>
    <t>Diplomado Programa Construyendo la Base de los Aprendizajes (CON BASE)</t>
  </si>
  <si>
    <t>Comunicación Afectiva/Efectiva en el Proceso de Enseñanza-Aprendizaje</t>
  </si>
  <si>
    <t>Encuentro de Editores de Revistas Científicas y Divulgativas</t>
  </si>
  <si>
    <t>Convivio Nacional de Maestros</t>
  </si>
  <si>
    <t>Educación APRENDO 2023</t>
  </si>
  <si>
    <t>Evaluación Diagnostica</t>
  </si>
  <si>
    <t>Prueba Teaching Knowledge Test (TKT)</t>
  </si>
  <si>
    <t>Estrategias de Evaluación y Elaboración de Instrumentos</t>
  </si>
  <si>
    <t>Seminario internacional Distrito Creativo</t>
  </si>
  <si>
    <t>Reconstruyendo Relaciones Familiares Positivas</t>
  </si>
  <si>
    <t>Seminario en Neurodidactica: Creando Escuelas del Futuro</t>
  </si>
  <si>
    <t>Educación Alimentaria y Nutricional</t>
  </si>
  <si>
    <t>Laboratorio Neulog para la Enseñanza de las Ciencias</t>
  </si>
  <si>
    <t>Ingles</t>
  </si>
  <si>
    <t>Gestión de la Calidad en la Educación</t>
  </si>
  <si>
    <t>Currículo y Pedagogía del Nivel Inicial</t>
  </si>
  <si>
    <t>Lectura, Escritura y Matemática</t>
  </si>
  <si>
    <t>Habilitación Docente Modalidad Técnico Profesional</t>
  </si>
  <si>
    <t>Planificación y Gestión de la Educación</t>
  </si>
  <si>
    <t>Procesos Pedagógicos y Gestión de la Educación Infantil</t>
  </si>
  <si>
    <t>Gestión de Centros Educativos</t>
  </si>
  <si>
    <t>Docentes y Bachilleres</t>
  </si>
  <si>
    <t>% Docentes  y Bachilleres</t>
  </si>
  <si>
    <t>Logrado 4to Trimestre 2023</t>
  </si>
  <si>
    <t>Tabla No. 6.2 Bachilleres becados en el programa de formación inicial, por eje geográfico, octubre-diciembre 2023.</t>
  </si>
  <si>
    <t>Educación Física y el Deportes</t>
  </si>
  <si>
    <t>Licenciatura en Ciencias Sociales orientada a la Educación Secundaria.</t>
  </si>
  <si>
    <t xml:space="preserve"> Instituto Tecnológico de Santo Domingo (INTEC).</t>
  </si>
  <si>
    <t xml:space="preserve">09 Mao, 11 Puerto Plata y 12 Higüey </t>
  </si>
  <si>
    <t>Universidad Central del Este (UCE), CACATU Inversión Social y Creativa</t>
  </si>
  <si>
    <t>Diplomado Matemática en Contexto Didáctica y Metodología para el Nivel Secundario</t>
  </si>
  <si>
    <t xml:space="preserve">05 San Pedro de Macorís  e 12 Higüey  </t>
  </si>
  <si>
    <t xml:space="preserve">Universidad Autónoma de Santo Domingo (UASD). </t>
  </si>
  <si>
    <t>Diplomado en Francés para la Docencia</t>
  </si>
  <si>
    <t>08 Santiago y 11 Puerto Plata</t>
  </si>
  <si>
    <t xml:space="preserve">Red Educativa de Didáctica Innovada (REDI). </t>
  </si>
  <si>
    <t xml:space="preserve">Diplomado en Perfeccionamiento Profesional para Investigadores de América Latina </t>
  </si>
  <si>
    <t>04 San Cristóbal y 10, 15 Santo Domingo</t>
  </si>
  <si>
    <t xml:space="preserve">Universidad Nacional Evangélica / Homboldt International University. </t>
  </si>
  <si>
    <t>Diplomado Estrategia Innovando mi Practica Pedagógica en Lectura, Escritura y Matemática</t>
  </si>
  <si>
    <t>10 Santo Domingo</t>
  </si>
  <si>
    <t xml:space="preserve"> Universidad Tecnológica de Santiago (UTESA) y  Asociación Dominicana de Profesores (ADP). </t>
  </si>
  <si>
    <t>Diplomado English Profienciency  Program</t>
  </si>
  <si>
    <t>03 Azua, 04 San Cristóbal, 05 San Francisco de Macorís y 06 La Vega</t>
  </si>
  <si>
    <t xml:space="preserve">Universidad Nacional Pedro Henríquez Ureña (UNPHU) / INCAPROLE </t>
  </si>
  <si>
    <t>Diplomado Fortalecimiento de las Habilidades Comunicativas del Idioma Inglés</t>
  </si>
  <si>
    <t>04 San Cristóbal, y 07 San Francisco de Macorís y 10,15 Santo Domingo.</t>
  </si>
  <si>
    <t xml:space="preserve">Instituto Especializado en Humanidades y Ciencias Sociales Dr. Luis Heredia Bonetti (IES-LHB). </t>
  </si>
  <si>
    <t>Diplomado Docentes del Idioma Ingles de la Educación Públicas</t>
  </si>
  <si>
    <t>05  San Pedro de Macorís y 12 Higuey</t>
  </si>
  <si>
    <t xml:space="preserve">Universidad Central del Este (UCE). </t>
  </si>
  <si>
    <t>Diplomado Fortalecimiento del Idioma Ingles</t>
  </si>
  <si>
    <t>08 Santiago, 09 Mao, 11 Puerto Plata y 14 Nagua.</t>
  </si>
  <si>
    <t xml:space="preserve"> Universidad APEC (UNAPEC). </t>
  </si>
  <si>
    <t>Diplomado Lengua de Señas</t>
  </si>
  <si>
    <t xml:space="preserve">04 San Cristóbal, 07 San Francisco de Macorís,  10 y15 Santo Domingo, 14 Nagua y 17 Monte Plata. </t>
  </si>
  <si>
    <t xml:space="preserve">Universidad Católica Nordestana (UCNE) y Universidad Católica de Santo Domingo (UCSD). </t>
  </si>
  <si>
    <t>Diplomado Desarrollo de Competencias Ortográficas y Gramaticales</t>
  </si>
  <si>
    <t>03  Azua</t>
  </si>
  <si>
    <t xml:space="preserve">Nacional Pedro Henríquez Ureña (UNPHU). </t>
  </si>
  <si>
    <t>Diplomado Estadística e Inferencias y Hojas de Cálculo</t>
  </si>
  <si>
    <t>04 San Cristóbal, 10 y 15 Santo Domingo</t>
  </si>
  <si>
    <t>Diplomado en Liderazgo Efectivo para la Gestión de la Calidad en los Aprendizajes</t>
  </si>
  <si>
    <t>06 La Vega</t>
  </si>
  <si>
    <t xml:space="preserve">Universidad Católica del Cibao (UCATECI). </t>
  </si>
  <si>
    <t xml:space="preserve"> 06 La Vega, 07 San Francisco de Macorís, 07 Santiago, 14 Nagua y 16 Cotuí.</t>
  </si>
  <si>
    <t xml:space="preserve"> Universidad Benito Juárez (México) y U Global. </t>
  </si>
  <si>
    <t>Diplomado metodología STEM</t>
  </si>
  <si>
    <t xml:space="preserve">03 Azua y 10 Santo Domingo. </t>
  </si>
  <si>
    <t xml:space="preserve">Universidad tecnológica de Santiago (UTESA). </t>
  </si>
  <si>
    <t>Diplomado Didáctica de las Matemáticas, Recursos y Medios Tecnológicos</t>
  </si>
  <si>
    <t xml:space="preserve">10 y 15 Santo Domingo. </t>
  </si>
  <si>
    <t>Diplomado Habilidades Directivas en la Gestión Educativa</t>
  </si>
  <si>
    <t>07 San Francisco de Macorís.</t>
  </si>
  <si>
    <t xml:space="preserve"> Perfiles y Competencias, SRL. </t>
  </si>
  <si>
    <t>Diplomado Metodologías Activas del Aprendizaje</t>
  </si>
  <si>
    <t xml:space="preserve"> 06 de La Vega.</t>
  </si>
  <si>
    <t xml:space="preserve"> Universidad Católica del Cibao (UCATECI).  </t>
  </si>
  <si>
    <t>Diplomado en Metodología de la Enseñanza de las Ciencias de la Naturaleza</t>
  </si>
  <si>
    <t xml:space="preserve"> 06 La Vega y 13 Montecristi.</t>
  </si>
  <si>
    <t xml:space="preserve"> Universidad Tecnológica de Santiago (UTESA).</t>
  </si>
  <si>
    <t>Diplomado Enseñanza y Evaluación de competencias en las Ciencias Sociales</t>
  </si>
  <si>
    <t xml:space="preserve">05 San Pedro de Macorís. </t>
  </si>
  <si>
    <t xml:space="preserve">Organización de Fomento del Desarrollo del Pensamiento (OFDP). </t>
  </si>
  <si>
    <t>Diplomado Secuencias Didácticas de Aprendizaje STEAM</t>
  </si>
  <si>
    <t xml:space="preserve">15 Santo Domingo. </t>
  </si>
  <si>
    <t xml:space="preserve">IGLOBAL. </t>
  </si>
  <si>
    <t>Diplomado Primeros Auxilios Pediátricos, Urgencias y Emergencias</t>
  </si>
  <si>
    <t xml:space="preserve"> Nivel nacional. </t>
  </si>
  <si>
    <t>Cruz Roja Dominicana.</t>
  </si>
  <si>
    <t>Programa Estrategia de Enseñanza de Lectura, Escritura y Matemática</t>
  </si>
  <si>
    <t xml:space="preserve">04 de San Cristóbal. </t>
  </si>
  <si>
    <t xml:space="preserve">Universidad Central de Este (UCE). </t>
  </si>
  <si>
    <t>Diplomado en Neurodesarrollo y Estimulación Temprana en la Primera Infancia</t>
  </si>
  <si>
    <t xml:space="preserve">4 San Cristóbal, 10 y 15 Santo Domingo y 17 Monte Plata </t>
  </si>
  <si>
    <t xml:space="preserve">CACATÚ. </t>
  </si>
  <si>
    <t>Diplomado en Programación Iconogràfica y Robótica Educativa</t>
  </si>
  <si>
    <t xml:space="preserve">06 La Vega y 08 Santiago.  </t>
  </si>
  <si>
    <t xml:space="preserve">U Global Dominicana y Universidad Benito Juárez. </t>
  </si>
  <si>
    <t>Diplomado Estrategia Innovadora en el Proceso de Lectura y Escritura</t>
  </si>
  <si>
    <t xml:space="preserve"> 15 de Santo Domingo. </t>
  </si>
  <si>
    <t>Diplomado en Coordinación Pedagógica</t>
  </si>
  <si>
    <t xml:space="preserve">01 Barahona, 03 Azua, 04 San Cristóbal, 05 San Pedro de Macorís, 08 Santiago, 10 y15 Santo Domingo y 17 Monte Plata. </t>
  </si>
  <si>
    <t xml:space="preserve">DIDACTICA SRL. </t>
  </si>
  <si>
    <t>Diplomado en Didáctica de la Enseñanza de la Lectura, Escritura y Matemática para Primer Ciclo de Primaria"</t>
  </si>
  <si>
    <t xml:space="preserve"> 01 de Barahona. </t>
  </si>
  <si>
    <t xml:space="preserve">LOYOLA. </t>
  </si>
  <si>
    <t>Diplomado Música Popular Dominicana y Caribeña</t>
  </si>
  <si>
    <t xml:space="preserve">04, San Cristóbal y 10 Santo Domingo. </t>
  </si>
  <si>
    <t>Diplomado en Estrategias Lúdicas en el Nivel Inicial</t>
  </si>
  <si>
    <t>Diplomado “Gestión y Liderazgo Educativo</t>
  </si>
  <si>
    <t xml:space="preserve">02 San Juan de la Maguana, 05 San Pedro de Macorís, 14 Nagua y 18 Neyba. </t>
  </si>
  <si>
    <t>Centro de Formación Continua para Docentes del Futuro (Codufu).</t>
  </si>
  <si>
    <t>Diplomado Especializado en Didáctica de las Matemática</t>
  </si>
  <si>
    <t xml:space="preserve"> 04 de San Cristóbal. </t>
  </si>
  <si>
    <t xml:space="preserve">Instituto Superior Loyola. </t>
  </si>
  <si>
    <r>
      <rPr>
        <i/>
        <sz val="7"/>
        <color theme="1"/>
        <rFont val="Times New Roman"/>
        <family val="1"/>
      </rPr>
      <t xml:space="preserve"> </t>
    </r>
    <r>
      <rPr>
        <i/>
        <sz val="11"/>
        <color theme="1"/>
        <rFont val="Bookman Old Style"/>
        <family val="1"/>
      </rPr>
      <t>Diplomado Especializado Gestión y Liderazgo en los Centros Educativos</t>
    </r>
  </si>
  <si>
    <t>04 de San Cristóbal</t>
  </si>
  <si>
    <t>Instituto Superior Loyola</t>
  </si>
  <si>
    <r>
      <rPr>
        <i/>
        <sz val="7"/>
        <color theme="1"/>
        <rFont val="Times New Roman"/>
        <family val="1"/>
      </rPr>
      <t xml:space="preserve"> </t>
    </r>
    <r>
      <rPr>
        <i/>
        <sz val="11"/>
        <color theme="1"/>
        <rFont val="Bookman Old Style"/>
        <family val="1"/>
      </rPr>
      <t>Diplomado en Educación Psicomotriz y Expresión  Corporal como medio para el Desarrollo Humano a través del Arte y la Cultura</t>
    </r>
  </si>
  <si>
    <t>07 de San Francisco de Macorís</t>
  </si>
  <si>
    <t>Universidad Autónoma de Santo Domingo (UASD).</t>
  </si>
  <si>
    <t>Diplomado Estrategia de Enseñanza de Lectura, Escritura y Matemática</t>
  </si>
  <si>
    <t>Universidad Catolica Nordestana (UCNE).</t>
  </si>
  <si>
    <t>Diplomado Estrategia de Formación en Educación para el Aprendizaje de las Ciencias y las Matemáticas en Educación Primaria y Secundaria STEM</t>
  </si>
  <si>
    <t>14 de Nagua.</t>
  </si>
  <si>
    <t>Fundación Latinoamericana Educación e innovación (FLEI).</t>
  </si>
  <si>
    <t>Diplomado Cine en el Aula</t>
  </si>
  <si>
    <t xml:space="preserve">01 Barahona, 02 San Juan de la Maguana y 18 Neiba. </t>
  </si>
  <si>
    <t>Diplomado en Formación en Educación STEM para el Aprendizaje de las Ciencias y las Matemáticas en Educación Primaria y Secundaria</t>
  </si>
  <si>
    <t>06 La Vega y 16 Cotuí.</t>
  </si>
  <si>
    <t xml:space="preserve"> Institución Formadora Organización de Estados Iberoamericano (OEI). </t>
  </si>
  <si>
    <t>Programa "Estrategias de Enseñanza de Lectura, Escritura y Matemática</t>
  </si>
  <si>
    <t>08 Santiago, 06 La Vega y 11 Puerto Plata.</t>
  </si>
  <si>
    <t>Programa "Formación en Alfabetización como Construcción Social</t>
  </si>
  <si>
    <t xml:space="preserve">09 de Mao. </t>
  </si>
  <si>
    <t>Diplomado Escritura y Alfabetización Inicial desde una Construcción Social</t>
  </si>
  <si>
    <t xml:space="preserve">16 de Cotuí. </t>
  </si>
  <si>
    <t xml:space="preserve"> Organización de Estados Iberoamericanos (OEI).   </t>
  </si>
  <si>
    <t>Diplomado Intervención Psicopedagógica</t>
  </si>
  <si>
    <t xml:space="preserve"> 10 de Santo Domingo. </t>
  </si>
  <si>
    <t>Diplomado en Señales de Alerta del Desarrollo</t>
  </si>
  <si>
    <t xml:space="preserve">04 San Cristóbal, 05 San Pedro de Macorís, 07 San Francisco de Macorís, 10 y 15 Santo Domingo, 12 Higüey 17 Monte Plata. </t>
  </si>
  <si>
    <t xml:space="preserve"> Programa Construyendo la Base de los Aprendizajes (CON BASE) - Formación Situada Centrada en los Aprendizajes</t>
  </si>
  <si>
    <t>Diplomado Programa Construyendo la Base de los Aprendizajes (CON BASE) - Formación Situada Centrada en los Aprendizajes</t>
  </si>
  <si>
    <t>Nivel nacional</t>
  </si>
  <si>
    <t xml:space="preserve">Fondo de las naciones Unidas para la Infancia (UNICEF) según acuerdos MINERD-INAFOCAM. </t>
  </si>
  <si>
    <t>Total, CON BASE</t>
  </si>
  <si>
    <t>Taller Práctico Educación Inclusiva y Atención a la Diversidad</t>
  </si>
  <si>
    <t>06 La Vega, 07 San Francisco de Macorís, 08 Santiago, 09 Mao, 11 Puerto Plata, 13 Monte Cristi, 14 Nagua, 15 Santo Domingo</t>
  </si>
  <si>
    <t xml:space="preserve">Instituto Fundación Patria. </t>
  </si>
  <si>
    <t>Taller Comunicación Afectiva/Efectiva en el Proceso de Enseñanza-Aprendizaje</t>
  </si>
  <si>
    <t>15 Santo Domingo</t>
  </si>
  <si>
    <t xml:space="preserve">Instituto de Terapia Psicocorporal Estancia, SRL.  </t>
  </si>
  <si>
    <t>Taller Herramientas Digitales: QUIZIZZ, GOOGLE, FORMS, EDUCAPLAY, KAHOOT"</t>
  </si>
  <si>
    <t>Seminario XIII Encuentro de Editores de Revistas Científicas y Divulgativas: Tema central "La Divulgación Científica como Principal Canal de Comunicación en diversas Áreas del saber"</t>
  </si>
  <si>
    <t xml:space="preserve"> Instituto de Ciencia Animal, (CIA).</t>
  </si>
  <si>
    <t>XXIV Convivio Nacional de Maestros</t>
  </si>
  <si>
    <t xml:space="preserve">Publicidad y Comunicación Creativa (PUBLICOM) SRL. </t>
  </si>
  <si>
    <t>Congreso Internacional de Educación APRENDO 2023: Cara y Cruz de la calidad educativa: maestros profesionales, familias comprometidas</t>
  </si>
  <si>
    <t>Educa Acción Empresarial.</t>
  </si>
  <si>
    <t>Taller Uso y Manejo de los Dispositivos Tecnológicos en el Proceso de Enseñanza Aprendizaje</t>
  </si>
  <si>
    <t>Barahona (01) y  Azua</t>
  </si>
  <si>
    <t>Taller Evaluación Diagnostica</t>
  </si>
  <si>
    <t>Taller Cerificación Internacional Prueba Teaching Knowledge Test (TKT)</t>
  </si>
  <si>
    <t xml:space="preserve">Universidad APEC (UNAPEC). </t>
  </si>
  <si>
    <t>Taller Estrategias de Evaluación y Elaboración de Instrumentos</t>
  </si>
  <si>
    <t>14 Nagua</t>
  </si>
  <si>
    <t>Instituto Nacional de Ciencias (INECI).</t>
  </si>
  <si>
    <t>Curso Taller Utilidad Pedagógica de Herramientas Tecnológicas en el Aula (Laptops, Tabletas y Pizarras Digitales Interactivas) en el Proceso de Enseñanza Aprendizaje</t>
  </si>
  <si>
    <t xml:space="preserve">San Juan de la Maguana (02), Santiago (08), Mao (09) y Monte Cristi (13). </t>
  </si>
  <si>
    <t>Instituto Tecnológico Romana (ITEROM) y Servicios Computarizados Azuanos (SECOM, Instituto Técnico Comercial (INCOTÉ), Fundación Patria y Red Educativa de Didáctica Innovada (REDI).</t>
  </si>
  <si>
    <t>Azua (03)</t>
  </si>
  <si>
    <t xml:space="preserve">Fil-Armonia.  </t>
  </si>
  <si>
    <t>Seminario Reconstruyendo Relaciones Familiares Positivas: Desafíos y Compromisos</t>
  </si>
  <si>
    <t xml:space="preserve">10 y 15 de Santo Domingo. </t>
  </si>
  <si>
    <t xml:space="preserve">Institución Formadora Instituto Superior de Estudios Educativos Pedro Poveda (ISESP). </t>
  </si>
  <si>
    <t>01 de Barahona.</t>
  </si>
  <si>
    <t xml:space="preserve"> CACATU Proyectos Corporativos, SRL. </t>
  </si>
  <si>
    <t>Curso Educación Alimentaria y Nutricional Efectiva desde el Centro Educativo</t>
  </si>
  <si>
    <t>Universidad Nacional Pedro Henríquez Ureña (UNPHU).</t>
  </si>
  <si>
    <t>Taller Especializado en Utilización de Herramientas de Laboratorio Neulog para la Enseñanza de las Ciencias</t>
  </si>
  <si>
    <t xml:space="preserve"> 01 Barahona y 18 Bahoruco. </t>
  </si>
  <si>
    <t>Universidad ISA (UNISA).</t>
  </si>
  <si>
    <t>Taller de Tecnologías PASCO para la Enseñanza de las Ciencias de la Naturaleza</t>
  </si>
  <si>
    <t xml:space="preserve">02 San Juan de la Maguana, 03 Azua, 06 La Vega, 07 San Francisco de Macorís, 08 Santiago, 09 Mao, 10 y 15 Santo Domingo y 18 Neiba. </t>
  </si>
  <si>
    <t xml:space="preserve">Instituto Superior de Agricultura, (ISA). </t>
  </si>
  <si>
    <t>Taller de Utilidad Pedagógica de los Dispositivos Tecnológicos, Laptops a Docentes y Recursos Digitales</t>
  </si>
  <si>
    <t xml:space="preserve">05 San Pedro de Macorís y 12 Higüey. </t>
  </si>
  <si>
    <t xml:space="preserve">Fundación Latinoamericana Educación e innovación (FLEI) – UNICARIBE. </t>
  </si>
  <si>
    <t>04 San Cristóbal y San Francisco de Macorís (07)</t>
  </si>
  <si>
    <t>Universidad Autónoma de Santo Domingo (UASD)</t>
  </si>
  <si>
    <t>Maestría en Lingüística Aplicada a la Enseñanza del Idioma Ingles</t>
  </si>
  <si>
    <t>03 Azua y 07 San Francisco de Macorís</t>
  </si>
  <si>
    <t>Universidad Autónoma de Santo Domingo (UASD) y Instituto Cultural Domínico Americano (UNICDA).</t>
  </si>
  <si>
    <t>Maestría en Evaluación y Gestión de la Calidad en la Educación</t>
  </si>
  <si>
    <t xml:space="preserve">Instituto Global de Altos Estudios en Ciencias Sociales (IGLOBAL) </t>
  </si>
  <si>
    <t>Maestría en Tecnología Educativa</t>
  </si>
  <si>
    <t>Maestría en Currículo y Pedagogía del Nivel Inicial</t>
  </si>
  <si>
    <t>04 San Cristóbal, 10 y 15 Santo Domingo y 11 Puerto Plata</t>
  </si>
  <si>
    <t>Maestría en Matemática orientada a la Enseñanza del Nivel Secundario</t>
  </si>
  <si>
    <t>Universidad Tecnológica del Sur (UTESUR)</t>
  </si>
  <si>
    <t>Maestría en Tecnología de la Información y la comunicación para Docentes</t>
  </si>
  <si>
    <t>11 Puerto Plata</t>
  </si>
  <si>
    <t xml:space="preserve"> Universidad Autónoma de Santo domingo (UASD).</t>
  </si>
  <si>
    <t xml:space="preserve">Especialidad en Habilitación Docente Modalidad Técnico Profesional: para el Nivel Secundario </t>
  </si>
  <si>
    <t xml:space="preserve"> Universidad Agroforestal Fernando Arturo de Meriño (UAFAM).       </t>
  </si>
  <si>
    <t>Maestría en Planificación y Gestión de la Educación</t>
  </si>
  <si>
    <t>01 Barahona, 02 San Juan de la Maguana y 18 Neyba</t>
  </si>
  <si>
    <t>Universidad Católica Santo Domingo (UCSD), Universidad Tecnológica del Sur (UTESUR), Universidad Nacional Abierta y a Distancia (UNAD).</t>
  </si>
  <si>
    <t>Especialidad en Lectura, Escritura y Matemáticas para el Primer ciclo de Primaria</t>
  </si>
  <si>
    <t>02 San Juan de la Maguana, 03 Azua, 04 San Cristóbal,  08 Santiago, 10 y 15 Santo Domingo y 14 Nagua</t>
  </si>
  <si>
    <t>Pontificia Universidad Católica Madre y Maestra (PUCMM), Universidad Autónoma de Santo Domingo (UASD), Universidad Tecnológica del Sur (UTESUR) y  Universidad Autónoma de Santo Domingo (UASD).</t>
  </si>
  <si>
    <t>Maestría en Procesos Pedagógicos y Gestión de la Educación Infantil</t>
  </si>
  <si>
    <t>02 San Juan de la Maguana, 03 Azua, 05 San Pedro de Macorís, 09 Mao y 18 Neyba.</t>
  </si>
  <si>
    <t>Maestría en Didáctica de la Lectura y Escritura en Primer Ciclo del Nivel Primario</t>
  </si>
  <si>
    <t>04 San Cristóbal, 10 y 15 Santo Domingo y 17 Monte Plata</t>
  </si>
  <si>
    <t>Instituto Global de Altos Estudios en Ciencias Sociales (IGLOBAL).</t>
  </si>
  <si>
    <t>Docentes y Bachilleres Beneficiados</t>
  </si>
  <si>
    <t>% Docentes y Bachilleres Beneficiados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</si>
</sst>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-* #,##0_-;\-* #,##0_-;_-* &quot;-&quot;??_-;_-@_-"/>
    <numFmt numFmtId="166" formatCode="0_ ;\-0\ "/>
    <numFmt numFmtId="167" formatCode="0.0%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name val="Algerian"/>
      <family val="5"/>
    </font>
    <font>
      <b/>
      <sz val="16"/>
      <name val="Calibri Light"/>
      <family val="2"/>
    </font>
    <font>
      <b/>
      <sz val="13"/>
      <name val="Calibri Light"/>
      <family val="2"/>
    </font>
    <font>
      <sz val="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2"/>
      <name val="Calibri Light"/>
      <family val="2"/>
    </font>
    <font>
      <sz val="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3"/>
      <name val="Calibri Light"/>
      <family val="2"/>
    </font>
    <font>
      <sz val="3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 Light"/>
      <family val="2"/>
    </font>
    <font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2"/>
      <name val="Calibri Light"/>
      <family val="2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i/>
      <sz val="12"/>
      <color rgb="FFFF0000"/>
      <name val="Calibri Light"/>
      <family val="2"/>
    </font>
    <font>
      <i/>
      <sz val="12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2"/>
      <color rgb="FFFFFFFF"/>
      <name val="Times New Roman"/>
      <family val="1"/>
    </font>
    <font>
      <b/>
      <sz val="12"/>
      <color rgb="FF767171"/>
      <name val="Times New Roman"/>
      <family val="1"/>
    </font>
    <font>
      <sz val="12"/>
      <color rgb="FF767171"/>
      <name val="Times New Roman"/>
      <family val="1"/>
    </font>
    <font>
      <sz val="8"/>
      <name val="Calibri"/>
      <family val="2"/>
      <scheme val="minor"/>
    </font>
    <font>
      <i/>
      <sz val="10"/>
      <color theme="1"/>
      <name val="Arial"/>
      <family val="2"/>
    </font>
    <font>
      <i/>
      <sz val="10"/>
      <color theme="1"/>
      <name val="Calibri Light"/>
      <family val="2"/>
      <scheme val="major"/>
    </font>
    <font>
      <b/>
      <sz val="10"/>
      <name val="Calibri"/>
      <family val="2"/>
      <scheme val="minor"/>
    </font>
    <font>
      <i/>
      <sz val="7"/>
      <color theme="1"/>
      <name val="Times New Roman"/>
      <family val="1"/>
    </font>
    <font>
      <i/>
      <sz val="11"/>
      <color theme="1"/>
      <name val="Bookman Old Style"/>
      <family val="1"/>
    </font>
  </fonts>
  <fills count="14">
    <fill>
      <patternFill patternType="none"/>
    </fill>
    <fill>
      <patternFill patternType="gray125"/>
    </fill>
    <fill>
      <patternFill patternType="solid">
        <fgColor rgb="FFB6E1E7"/>
        <bgColor indexed="64"/>
      </patternFill>
    </fill>
    <fill>
      <patternFill patternType="solid">
        <fgColor rgb="FFC1EDFC"/>
        <bgColor indexed="64"/>
      </patternFill>
    </fill>
    <fill>
      <patternFill patternType="solid">
        <fgColor rgb="FFB3CCFF"/>
        <bgColor indexed="64"/>
      </patternFill>
    </fill>
    <fill>
      <patternFill patternType="solid">
        <fgColor rgb="FFC0CF3A"/>
        <bgColor indexed="64"/>
      </patternFill>
    </fill>
    <fill>
      <patternFill patternType="solid">
        <fgColor rgb="FFFAFD7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1848"/>
        <bgColor indexed="64"/>
      </patternFill>
    </fill>
    <fill>
      <patternFill patternType="solid">
        <fgColor theme="7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5B9BD5"/>
      </left>
      <right style="medium">
        <color rgb="FF5B9BD5"/>
      </right>
      <top style="medium">
        <color rgb="FF5B9BD5"/>
      </top>
      <bottom/>
      <diagonal/>
    </border>
    <border>
      <left style="medium">
        <color rgb="FF5B9BD5"/>
      </left>
      <right style="medium">
        <color rgb="FF5B9BD5"/>
      </right>
      <top/>
      <bottom style="medium">
        <color rgb="FF5B9BD5"/>
      </bottom>
      <diagonal/>
    </border>
    <border>
      <left/>
      <right style="medium">
        <color rgb="FF5B9BD5"/>
      </right>
      <top style="medium">
        <color rgb="FF5B9BD5"/>
      </top>
      <bottom style="medium">
        <color rgb="FF5B9BD5"/>
      </bottom>
      <diagonal/>
    </border>
    <border>
      <left/>
      <right/>
      <top style="medium">
        <color rgb="FF5B9BD5"/>
      </top>
      <bottom style="medium">
        <color rgb="FF5B9BD5"/>
      </bottom>
      <diagonal/>
    </border>
    <border>
      <left/>
      <right style="medium">
        <color rgb="FF5B9BD5"/>
      </right>
      <top/>
      <bottom style="medium">
        <color rgb="FF5B9BD5"/>
      </bottom>
      <diagonal/>
    </border>
    <border>
      <left style="medium">
        <color rgb="FF5B9BD5"/>
      </left>
      <right/>
      <top style="medium">
        <color rgb="FF5B9BD5"/>
      </top>
      <bottom style="medium">
        <color rgb="FF5B9BD5"/>
      </bottom>
      <diagonal/>
    </border>
    <border>
      <left style="medium">
        <color rgb="FF5B9BD5"/>
      </left>
      <right style="medium">
        <color rgb="FF5B9BD5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rgb="FF5B9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B0F0"/>
      </left>
      <right style="medium">
        <color rgb="FF5B9BD5"/>
      </right>
      <top style="medium">
        <color rgb="FF5B9BD5"/>
      </top>
      <bottom/>
      <diagonal/>
    </border>
    <border>
      <left style="thin">
        <color rgb="FF00B0F0"/>
      </left>
      <right style="medium">
        <color rgb="FF5B9BD5"/>
      </right>
      <top/>
      <bottom style="medium">
        <color rgb="FF5B9BD5"/>
      </bottom>
      <diagonal/>
    </border>
    <border>
      <left/>
      <right style="thin">
        <color rgb="FF00B0F0"/>
      </right>
      <top style="medium">
        <color rgb="FF5B9BD5"/>
      </top>
      <bottom style="medium">
        <color rgb="FF5B9BD5"/>
      </bottom>
      <diagonal/>
    </border>
    <border>
      <left style="medium">
        <color rgb="FF5B9BD5"/>
      </left>
      <right style="thin">
        <color rgb="FF00B0F0"/>
      </right>
      <top style="medium">
        <color rgb="FF5B9BD5"/>
      </top>
      <bottom style="medium">
        <color rgb="FF5B9BD5"/>
      </bottom>
      <diagonal/>
    </border>
    <border>
      <left style="thin">
        <color rgb="FF00B0F0"/>
      </left>
      <right style="thin">
        <color rgb="FF00B0F0"/>
      </right>
      <top style="medium">
        <color rgb="FF5B9BD5"/>
      </top>
      <bottom style="medium">
        <color rgb="FF5B9BD5"/>
      </bottom>
      <diagonal/>
    </border>
    <border>
      <left style="thin">
        <color rgb="FF00B0F0"/>
      </left>
      <right style="thin">
        <color rgb="FF00B0F0"/>
      </right>
      <top/>
      <bottom style="medium">
        <color rgb="FF5B9BD5"/>
      </bottom>
      <diagonal/>
    </border>
    <border>
      <left style="medium">
        <color rgb="FF5B9BD5"/>
      </left>
      <right/>
      <top style="medium">
        <color rgb="FF5B9BD5"/>
      </top>
      <bottom/>
      <diagonal/>
    </border>
    <border>
      <left style="medium">
        <color rgb="FF5B9BD5"/>
      </left>
      <right/>
      <top/>
      <bottom style="medium">
        <color rgb="FF5B9BD5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5B9BD5"/>
      </right>
      <top style="medium">
        <color indexed="64"/>
      </top>
      <bottom/>
      <diagonal/>
    </border>
    <border>
      <left/>
      <right style="medium">
        <color rgb="FF5B9BD5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B0F0"/>
      </right>
      <top style="medium">
        <color indexed="64"/>
      </top>
      <bottom/>
      <diagonal/>
    </border>
    <border>
      <left style="thin">
        <color rgb="FF00B0F0"/>
      </left>
      <right/>
      <top style="medium">
        <color indexed="64"/>
      </top>
      <bottom/>
      <diagonal/>
    </border>
    <border>
      <left style="thin">
        <color rgb="FF00B0F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0">
    <xf numFmtId="0" fontId="0" fillId="0" borderId="0" xfId="0"/>
    <xf numFmtId="0" fontId="2" fillId="2" borderId="1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3" fillId="2" borderId="1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27" fillId="0" borderId="0" xfId="0" applyFont="1"/>
    <xf numFmtId="0" fontId="3" fillId="0" borderId="0" xfId="0" applyFont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 wrapText="1"/>
    </xf>
    <xf numFmtId="0" fontId="31" fillId="3" borderId="14" xfId="0" applyFont="1" applyFill="1" applyBorder="1" applyAlignment="1">
      <alignment vertical="center" wrapText="1"/>
    </xf>
    <xf numFmtId="3" fontId="31" fillId="3" borderId="14" xfId="0" applyNumberFormat="1" applyFont="1" applyFill="1" applyBorder="1" applyAlignment="1">
      <alignment horizontal="center" vertical="center"/>
    </xf>
    <xf numFmtId="0" fontId="31" fillId="3" borderId="11" xfId="0" applyFont="1" applyFill="1" applyBorder="1" applyAlignment="1">
      <alignment vertical="center"/>
    </xf>
    <xf numFmtId="0" fontId="31" fillId="3" borderId="14" xfId="0" applyFont="1" applyFill="1" applyBorder="1" applyAlignment="1">
      <alignment horizontal="center" vertical="center" wrapText="1"/>
    </xf>
    <xf numFmtId="3" fontId="31" fillId="3" borderId="14" xfId="0" applyNumberFormat="1" applyFont="1" applyFill="1" applyBorder="1" applyAlignment="1">
      <alignment horizontal="center" vertical="center" wrapText="1"/>
    </xf>
    <xf numFmtId="0" fontId="31" fillId="3" borderId="14" xfId="0" applyFont="1" applyFill="1" applyBorder="1" applyAlignment="1">
      <alignment horizontal="center" vertical="center"/>
    </xf>
    <xf numFmtId="166" fontId="31" fillId="3" borderId="14" xfId="1" applyNumberFormat="1" applyFont="1" applyFill="1" applyBorder="1" applyAlignment="1">
      <alignment horizontal="center" vertical="center" wrapText="1"/>
    </xf>
    <xf numFmtId="0" fontId="31" fillId="2" borderId="11" xfId="0" applyFont="1" applyFill="1" applyBorder="1" applyAlignment="1">
      <alignment vertical="center"/>
    </xf>
    <xf numFmtId="0" fontId="31" fillId="2" borderId="11" xfId="0" applyFont="1" applyFill="1" applyBorder="1" applyAlignment="1">
      <alignment horizontal="left" vertical="center"/>
    </xf>
    <xf numFmtId="0" fontId="31" fillId="2" borderId="11" xfId="0" applyFont="1" applyFill="1" applyBorder="1" applyAlignment="1">
      <alignment horizontal="left" vertical="center" wrapText="1"/>
    </xf>
    <xf numFmtId="0" fontId="25" fillId="0" borderId="11" xfId="0" applyFont="1" applyBorder="1" applyAlignment="1">
      <alignment horizontal="right" vertical="center"/>
    </xf>
    <xf numFmtId="0" fontId="31" fillId="2" borderId="15" xfId="0" applyFont="1" applyFill="1" applyBorder="1" applyAlignment="1">
      <alignment horizontal="center" vertical="center" wrapText="1"/>
    </xf>
    <xf numFmtId="0" fontId="31" fillId="2" borderId="13" xfId="0" applyFont="1" applyFill="1" applyBorder="1" applyAlignment="1">
      <alignment horizontal="center" vertical="center" wrapText="1"/>
    </xf>
    <xf numFmtId="0" fontId="31" fillId="2" borderId="12" xfId="0" applyFont="1" applyFill="1" applyBorder="1" applyAlignment="1">
      <alignment horizontal="center" vertical="center" wrapText="1"/>
    </xf>
    <xf numFmtId="9" fontId="31" fillId="3" borderId="14" xfId="2" applyFont="1" applyFill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3" fontId="4" fillId="2" borderId="15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0" fontId="31" fillId="3" borderId="15" xfId="0" applyFont="1" applyFill="1" applyBorder="1" applyAlignment="1">
      <alignment vertical="center" wrapText="1"/>
    </xf>
    <xf numFmtId="0" fontId="31" fillId="3" borderId="13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9" fontId="0" fillId="0" borderId="25" xfId="0" applyNumberFormat="1" applyBorder="1"/>
    <xf numFmtId="0" fontId="28" fillId="0" borderId="0" xfId="0" applyFont="1"/>
    <xf numFmtId="0" fontId="34" fillId="0" borderId="0" xfId="0" applyFont="1"/>
    <xf numFmtId="0" fontId="35" fillId="0" borderId="0" xfId="0" applyFont="1"/>
    <xf numFmtId="3" fontId="0" fillId="0" borderId="0" xfId="0" applyNumberFormat="1"/>
    <xf numFmtId="0" fontId="26" fillId="0" borderId="0" xfId="0" applyFont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31" fillId="0" borderId="0" xfId="0" applyNumberFormat="1" applyFont="1" applyAlignment="1">
      <alignment horizontal="center" vertical="center"/>
    </xf>
    <xf numFmtId="3" fontId="31" fillId="2" borderId="14" xfId="0" applyNumberFormat="1" applyFont="1" applyFill="1" applyBorder="1" applyAlignment="1">
      <alignment horizontal="center" vertical="center"/>
    </xf>
    <xf numFmtId="3" fontId="30" fillId="7" borderId="0" xfId="0" applyNumberFormat="1" applyFont="1" applyFill="1"/>
    <xf numFmtId="9" fontId="2" fillId="0" borderId="38" xfId="2" applyFont="1" applyBorder="1" applyAlignment="1">
      <alignment horizontal="center"/>
    </xf>
    <xf numFmtId="9" fontId="2" fillId="0" borderId="39" xfId="2" applyFont="1" applyBorder="1" applyAlignment="1">
      <alignment horizontal="center"/>
    </xf>
    <xf numFmtId="9" fontId="0" fillId="0" borderId="1" xfId="2" applyFont="1" applyBorder="1" applyAlignment="1">
      <alignment horizontal="center"/>
    </xf>
    <xf numFmtId="165" fontId="0" fillId="0" borderId="0" xfId="0" applyNumberFormat="1"/>
    <xf numFmtId="167" fontId="4" fillId="0" borderId="14" xfId="2" applyNumberFormat="1" applyFont="1" applyBorder="1" applyAlignment="1">
      <alignment horizontal="center" vertical="center" wrapText="1"/>
    </xf>
    <xf numFmtId="0" fontId="38" fillId="3" borderId="14" xfId="0" applyFont="1" applyFill="1" applyBorder="1" applyAlignment="1">
      <alignment vertical="center" wrapText="1"/>
    </xf>
    <xf numFmtId="0" fontId="38" fillId="3" borderId="13" xfId="0" applyFont="1" applyFill="1" applyBorder="1" applyAlignment="1">
      <alignment vertical="center" wrapText="1"/>
    </xf>
    <xf numFmtId="3" fontId="38" fillId="3" borderId="14" xfId="0" applyNumberFormat="1" applyFont="1" applyFill="1" applyBorder="1" applyAlignment="1">
      <alignment horizontal="center" vertical="center"/>
    </xf>
    <xf numFmtId="0" fontId="34" fillId="2" borderId="13" xfId="0" applyFont="1" applyFill="1" applyBorder="1" applyAlignment="1">
      <alignment horizontal="center" vertical="center"/>
    </xf>
    <xf numFmtId="165" fontId="0" fillId="0" borderId="0" xfId="1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25" fillId="0" borderId="29" xfId="0" applyFont="1" applyBorder="1" applyAlignment="1">
      <alignment horizontal="right" vertical="center"/>
    </xf>
    <xf numFmtId="0" fontId="0" fillId="0" borderId="29" xfId="0" applyBorder="1" applyAlignment="1">
      <alignment horizontal="right"/>
    </xf>
    <xf numFmtId="165" fontId="0" fillId="0" borderId="30" xfId="1" applyNumberFormat="1" applyFont="1" applyBorder="1"/>
    <xf numFmtId="3" fontId="2" fillId="0" borderId="0" xfId="0" applyNumberFormat="1" applyFont="1"/>
    <xf numFmtId="0" fontId="28" fillId="0" borderId="0" xfId="0" applyFont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33" fillId="0" borderId="0" xfId="0" applyFont="1" applyAlignment="1">
      <alignment vertical="center" wrapText="1"/>
    </xf>
    <xf numFmtId="3" fontId="33" fillId="0" borderId="0" xfId="0" applyNumberFormat="1" applyFont="1" applyAlignment="1">
      <alignment horizontal="center" vertical="center"/>
    </xf>
    <xf numFmtId="0" fontId="31" fillId="3" borderId="49" xfId="0" applyFont="1" applyFill="1" applyBorder="1" applyAlignment="1">
      <alignment vertical="center" wrapText="1"/>
    </xf>
    <xf numFmtId="0" fontId="4" fillId="2" borderId="49" xfId="0" applyFont="1" applyFill="1" applyBorder="1" applyAlignment="1">
      <alignment horizontal="center" vertical="center"/>
    </xf>
    <xf numFmtId="3" fontId="31" fillId="3" borderId="49" xfId="0" applyNumberFormat="1" applyFont="1" applyFill="1" applyBorder="1" applyAlignment="1">
      <alignment horizontal="center" vertical="center"/>
    </xf>
    <xf numFmtId="0" fontId="25" fillId="0" borderId="52" xfId="0" applyFont="1" applyBorder="1" applyAlignment="1">
      <alignment horizontal="right" vertical="center"/>
    </xf>
    <xf numFmtId="0" fontId="25" fillId="0" borderId="52" xfId="0" applyFont="1" applyBorder="1" applyAlignment="1">
      <alignment horizontal="right" vertical="center" wrapText="1"/>
    </xf>
    <xf numFmtId="9" fontId="2" fillId="0" borderId="53" xfId="2" applyFont="1" applyBorder="1" applyAlignment="1">
      <alignment horizontal="center"/>
    </xf>
    <xf numFmtId="9" fontId="35" fillId="0" borderId="1" xfId="2" applyFont="1" applyBorder="1" applyAlignment="1">
      <alignment horizontal="center"/>
    </xf>
    <xf numFmtId="0" fontId="31" fillId="3" borderId="52" xfId="0" applyFont="1" applyFill="1" applyBorder="1" applyAlignment="1">
      <alignment vertical="center"/>
    </xf>
    <xf numFmtId="0" fontId="31" fillId="3" borderId="54" xfId="0" applyFont="1" applyFill="1" applyBorder="1" applyAlignment="1">
      <alignment vertical="center" wrapText="1"/>
    </xf>
    <xf numFmtId="0" fontId="31" fillId="3" borderId="55" xfId="0" applyFont="1" applyFill="1" applyBorder="1" applyAlignment="1">
      <alignment vertical="center" wrapText="1"/>
    </xf>
    <xf numFmtId="0" fontId="38" fillId="3" borderId="56" xfId="0" applyFont="1" applyFill="1" applyBorder="1" applyAlignment="1">
      <alignment vertical="center" wrapText="1"/>
    </xf>
    <xf numFmtId="0" fontId="31" fillId="3" borderId="36" xfId="0" applyFont="1" applyFill="1" applyBorder="1" applyAlignment="1">
      <alignment horizontal="center" vertical="center" wrapText="1"/>
    </xf>
    <xf numFmtId="0" fontId="38" fillId="3" borderId="37" xfId="0" applyFont="1" applyFill="1" applyBorder="1" applyAlignment="1">
      <alignment horizontal="center" vertical="center" wrapText="1"/>
    </xf>
    <xf numFmtId="3" fontId="2" fillId="0" borderId="43" xfId="0" applyNumberFormat="1" applyFont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165" fontId="2" fillId="2" borderId="18" xfId="1" applyNumberFormat="1" applyFont="1" applyFill="1" applyBorder="1" applyAlignment="1">
      <alignment horizontal="left" vertical="center" wrapText="1"/>
    </xf>
    <xf numFmtId="167" fontId="2" fillId="2" borderId="1" xfId="2" applyNumberFormat="1" applyFont="1" applyFill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/>
    </xf>
    <xf numFmtId="165" fontId="2" fillId="2" borderId="18" xfId="1" applyNumberFormat="1" applyFont="1" applyFill="1" applyBorder="1" applyAlignment="1">
      <alignment horizontal="center" vertical="center" wrapText="1"/>
    </xf>
    <xf numFmtId="0" fontId="38" fillId="3" borderId="54" xfId="0" applyFont="1" applyFill="1" applyBorder="1" applyAlignment="1">
      <alignment vertical="center" wrapText="1"/>
    </xf>
    <xf numFmtId="0" fontId="38" fillId="3" borderId="55" xfId="0" applyFont="1" applyFill="1" applyBorder="1" applyAlignment="1">
      <alignment vertical="center" wrapText="1"/>
    </xf>
    <xf numFmtId="0" fontId="38" fillId="2" borderId="63" xfId="0" applyFont="1" applyFill="1" applyBorder="1" applyAlignment="1">
      <alignment vertical="center" wrapText="1"/>
    </xf>
    <xf numFmtId="3" fontId="2" fillId="0" borderId="32" xfId="0" applyNumberFormat="1" applyFont="1" applyBorder="1" applyAlignment="1">
      <alignment horizontal="center"/>
    </xf>
    <xf numFmtId="0" fontId="31" fillId="3" borderId="64" xfId="0" applyFont="1" applyFill="1" applyBorder="1" applyAlignment="1">
      <alignment vertical="center"/>
    </xf>
    <xf numFmtId="0" fontId="31" fillId="3" borderId="44" xfId="0" applyFont="1" applyFill="1" applyBorder="1" applyAlignment="1">
      <alignment vertical="center"/>
    </xf>
    <xf numFmtId="0" fontId="31" fillId="3" borderId="35" xfId="0" applyFont="1" applyFill="1" applyBorder="1" applyAlignment="1">
      <alignment horizontal="center" vertical="center" wrapText="1"/>
    </xf>
    <xf numFmtId="0" fontId="38" fillId="3" borderId="36" xfId="0" applyFont="1" applyFill="1" applyBorder="1" applyAlignment="1">
      <alignment horizontal="center" vertical="center" wrapText="1"/>
    </xf>
    <xf numFmtId="3" fontId="2" fillId="0" borderId="31" xfId="0" applyNumberFormat="1" applyFont="1" applyBorder="1" applyAlignment="1">
      <alignment horizontal="center"/>
    </xf>
    <xf numFmtId="0" fontId="38" fillId="2" borderId="24" xfId="0" applyFont="1" applyFill="1" applyBorder="1" applyAlignment="1">
      <alignment vertical="center" wrapText="1"/>
    </xf>
    <xf numFmtId="0" fontId="31" fillId="2" borderId="13" xfId="0" applyFont="1" applyFill="1" applyBorder="1" applyAlignment="1">
      <alignment vertical="center" wrapText="1"/>
    </xf>
    <xf numFmtId="0" fontId="34" fillId="2" borderId="47" xfId="0" applyFont="1" applyFill="1" applyBorder="1" applyAlignment="1">
      <alignment horizontal="center" vertical="center"/>
    </xf>
    <xf numFmtId="165" fontId="4" fillId="0" borderId="14" xfId="1" applyNumberFormat="1" applyFont="1" applyFill="1" applyBorder="1" applyAlignment="1">
      <alignment horizontal="center" vertical="center"/>
    </xf>
    <xf numFmtId="165" fontId="34" fillId="0" borderId="14" xfId="1" applyNumberFormat="1" applyFont="1" applyFill="1" applyBorder="1" applyAlignment="1">
      <alignment horizontal="center" vertical="center"/>
    </xf>
    <xf numFmtId="165" fontId="34" fillId="0" borderId="24" xfId="1" applyNumberFormat="1" applyFont="1" applyFill="1" applyBorder="1" applyAlignment="1">
      <alignment horizontal="center" vertical="center"/>
    </xf>
    <xf numFmtId="165" fontId="3" fillId="0" borderId="49" xfId="1" applyNumberFormat="1" applyFont="1" applyFill="1" applyBorder="1" applyAlignment="1">
      <alignment horizontal="center" vertical="center" wrapText="1"/>
    </xf>
    <xf numFmtId="165" fontId="4" fillId="2" borderId="15" xfId="1" applyNumberFormat="1" applyFont="1" applyFill="1" applyBorder="1" applyAlignment="1">
      <alignment horizontal="center" vertical="center"/>
    </xf>
    <xf numFmtId="165" fontId="4" fillId="2" borderId="13" xfId="1" applyNumberFormat="1" applyFont="1" applyFill="1" applyBorder="1" applyAlignment="1">
      <alignment horizontal="center" vertical="center"/>
    </xf>
    <xf numFmtId="165" fontId="34" fillId="2" borderId="13" xfId="1" applyNumberFormat="1" applyFont="1" applyFill="1" applyBorder="1" applyAlignment="1">
      <alignment horizontal="center" vertical="center"/>
    </xf>
    <xf numFmtId="165" fontId="34" fillId="2" borderId="47" xfId="1" applyNumberFormat="1" applyFont="1" applyFill="1" applyBorder="1" applyAlignment="1">
      <alignment horizontal="center" vertical="center"/>
    </xf>
    <xf numFmtId="165" fontId="4" fillId="2" borderId="49" xfId="1" applyNumberFormat="1" applyFont="1" applyFill="1" applyBorder="1" applyAlignment="1">
      <alignment horizontal="center" vertical="center"/>
    </xf>
    <xf numFmtId="165" fontId="4" fillId="0" borderId="14" xfId="1" applyNumberFormat="1" applyFont="1" applyBorder="1" applyAlignment="1">
      <alignment horizontal="center" vertical="center"/>
    </xf>
    <xf numFmtId="165" fontId="34" fillId="0" borderId="48" xfId="1" applyNumberFormat="1" applyFont="1" applyFill="1" applyBorder="1" applyAlignment="1">
      <alignment horizontal="center" vertical="center"/>
    </xf>
    <xf numFmtId="165" fontId="3" fillId="0" borderId="50" xfId="1" applyNumberFormat="1" applyFont="1" applyBorder="1" applyAlignment="1">
      <alignment horizontal="center" vertical="center" wrapText="1"/>
    </xf>
    <xf numFmtId="165" fontId="3" fillId="0" borderId="49" xfId="1" applyNumberFormat="1" applyFont="1" applyBorder="1" applyAlignment="1">
      <alignment horizontal="center" vertical="center" wrapText="1"/>
    </xf>
    <xf numFmtId="165" fontId="4" fillId="2" borderId="13" xfId="1" applyNumberFormat="1" applyFont="1" applyFill="1" applyBorder="1" applyAlignment="1">
      <alignment horizontal="center" vertical="center" wrapText="1"/>
    </xf>
    <xf numFmtId="165" fontId="0" fillId="0" borderId="14" xfId="1" applyNumberFormat="1" applyFont="1" applyFill="1" applyBorder="1" applyAlignment="1">
      <alignment vertical="center"/>
    </xf>
    <xf numFmtId="165" fontId="31" fillId="3" borderId="14" xfId="1" applyNumberFormat="1" applyFont="1" applyFill="1" applyBorder="1" applyAlignment="1">
      <alignment horizontal="center" vertical="center"/>
    </xf>
    <xf numFmtId="165" fontId="1" fillId="0" borderId="14" xfId="1" applyNumberFormat="1" applyFont="1" applyFill="1" applyBorder="1" applyAlignment="1">
      <alignment horizontal="center" vertical="center"/>
    </xf>
    <xf numFmtId="165" fontId="32" fillId="2" borderId="14" xfId="1" applyNumberFormat="1" applyFont="1" applyFill="1" applyBorder="1" applyAlignment="1">
      <alignment horizontal="center" vertical="center"/>
    </xf>
    <xf numFmtId="165" fontId="1" fillId="2" borderId="13" xfId="1" applyNumberFormat="1" applyFont="1" applyFill="1" applyBorder="1" applyAlignment="1">
      <alignment horizontal="center" vertical="center" wrapText="1"/>
    </xf>
    <xf numFmtId="166" fontId="32" fillId="2" borderId="14" xfId="1" applyNumberFormat="1" applyFont="1" applyFill="1" applyBorder="1" applyAlignment="1">
      <alignment horizontal="center" vertical="center" wrapText="1"/>
    </xf>
    <xf numFmtId="0" fontId="32" fillId="2" borderId="1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3" fontId="0" fillId="0" borderId="0" xfId="0" applyNumberFormat="1" applyAlignment="1">
      <alignment horizontal="center"/>
    </xf>
    <xf numFmtId="3" fontId="40" fillId="0" borderId="0" xfId="0" applyNumberFormat="1" applyFont="1"/>
    <xf numFmtId="0" fontId="3" fillId="2" borderId="67" xfId="0" applyFont="1" applyFill="1" applyBorder="1" applyAlignment="1">
      <alignment horizontal="center" vertical="center" wrapText="1"/>
    </xf>
    <xf numFmtId="3" fontId="13" fillId="0" borderId="0" xfId="0" applyNumberFormat="1" applyFont="1"/>
    <xf numFmtId="0" fontId="2" fillId="2" borderId="67" xfId="0" applyFont="1" applyFill="1" applyBorder="1" applyAlignment="1">
      <alignment wrapText="1"/>
    </xf>
    <xf numFmtId="0" fontId="2" fillId="2" borderId="68" xfId="0" applyFont="1" applyFill="1" applyBorder="1"/>
    <xf numFmtId="0" fontId="2" fillId="2" borderId="18" xfId="0" applyFont="1" applyFill="1" applyBorder="1" applyAlignment="1">
      <alignment vertical="center" wrapText="1"/>
    </xf>
    <xf numFmtId="0" fontId="3" fillId="2" borderId="66" xfId="0" applyFont="1" applyFill="1" applyBorder="1" applyAlignment="1">
      <alignment horizontal="center" vertical="center" wrapText="1"/>
    </xf>
    <xf numFmtId="165" fontId="2" fillId="2" borderId="70" xfId="1" applyNumberFormat="1" applyFont="1" applyFill="1" applyBorder="1" applyAlignment="1">
      <alignment horizontal="center" vertical="center" wrapText="1"/>
    </xf>
    <xf numFmtId="165" fontId="2" fillId="2" borderId="71" xfId="1" applyNumberFormat="1" applyFont="1" applyFill="1" applyBorder="1" applyAlignment="1">
      <alignment horizontal="center" vertical="center" wrapText="1"/>
    </xf>
    <xf numFmtId="165" fontId="2" fillId="2" borderId="42" xfId="1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6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72" xfId="0" applyBorder="1" applyAlignment="1">
      <alignment vertical="center" wrapText="1"/>
    </xf>
    <xf numFmtId="165" fontId="20" fillId="0" borderId="35" xfId="1" applyNumberFormat="1" applyFont="1" applyFill="1" applyBorder="1" applyAlignment="1">
      <alignment horizontal="center" vertical="center" wrapText="1"/>
    </xf>
    <xf numFmtId="165" fontId="20" fillId="0" borderId="36" xfId="1" applyNumberFormat="1" applyFont="1" applyFill="1" applyBorder="1" applyAlignment="1">
      <alignment horizontal="center" vertical="center" wrapText="1"/>
    </xf>
    <xf numFmtId="165" fontId="20" fillId="0" borderId="37" xfId="1" applyNumberFormat="1" applyFont="1" applyFill="1" applyBorder="1" applyAlignment="1">
      <alignment horizontal="center" vertical="center" wrapText="1"/>
    </xf>
    <xf numFmtId="165" fontId="20" fillId="0" borderId="29" xfId="1" applyNumberFormat="1" applyFont="1" applyFill="1" applyBorder="1" applyAlignment="1">
      <alignment horizontal="center" vertical="center" wrapText="1"/>
    </xf>
    <xf numFmtId="165" fontId="20" fillId="0" borderId="25" xfId="1" applyNumberFormat="1" applyFont="1" applyFill="1" applyBorder="1" applyAlignment="1">
      <alignment horizontal="center" vertical="center" wrapText="1"/>
    </xf>
    <xf numFmtId="165" fontId="20" fillId="0" borderId="30" xfId="1" applyNumberFormat="1" applyFont="1" applyFill="1" applyBorder="1" applyAlignment="1">
      <alignment horizontal="center" vertical="center" wrapText="1"/>
    </xf>
    <xf numFmtId="165" fontId="20" fillId="0" borderId="31" xfId="1" applyNumberFormat="1" applyFont="1" applyFill="1" applyBorder="1" applyAlignment="1">
      <alignment horizontal="center" vertical="center" wrapText="1"/>
    </xf>
    <xf numFmtId="165" fontId="20" fillId="0" borderId="43" xfId="1" applyNumberFormat="1" applyFont="1" applyFill="1" applyBorder="1" applyAlignment="1">
      <alignment horizontal="center" vertical="center" wrapText="1"/>
    </xf>
    <xf numFmtId="165" fontId="20" fillId="0" borderId="32" xfId="1" applyNumberFormat="1" applyFont="1" applyFill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center" vertical="center"/>
    </xf>
    <xf numFmtId="0" fontId="2" fillId="2" borderId="67" xfId="0" applyFont="1" applyFill="1" applyBorder="1" applyAlignment="1">
      <alignment horizontal="center" vertical="center" wrapText="1"/>
    </xf>
    <xf numFmtId="165" fontId="28" fillId="0" borderId="0" xfId="0" applyNumberFormat="1" applyFont="1" applyAlignment="1">
      <alignment horizontal="center" vertical="center"/>
    </xf>
    <xf numFmtId="165" fontId="0" fillId="0" borderId="1" xfId="1" applyNumberFormat="1" applyFont="1" applyFill="1" applyBorder="1" applyAlignment="1">
      <alignment horizontal="center"/>
    </xf>
    <xf numFmtId="0" fontId="25" fillId="0" borderId="29" xfId="0" applyFont="1" applyBorder="1" applyAlignment="1">
      <alignment horizontal="right" vertical="center" wrapText="1"/>
    </xf>
    <xf numFmtId="0" fontId="25" fillId="0" borderId="0" xfId="0" applyFont="1" applyAlignment="1">
      <alignment horizontal="right" vertical="center"/>
    </xf>
    <xf numFmtId="9" fontId="0" fillId="0" borderId="0" xfId="0" applyNumberFormat="1"/>
    <xf numFmtId="10" fontId="0" fillId="0" borderId="0" xfId="0" applyNumberFormat="1"/>
    <xf numFmtId="0" fontId="31" fillId="2" borderId="25" xfId="0" applyFont="1" applyFill="1" applyBorder="1" applyAlignment="1">
      <alignment horizontal="left" vertical="center" wrapText="1"/>
    </xf>
    <xf numFmtId="0" fontId="31" fillId="2" borderId="25" xfId="0" applyFont="1" applyFill="1" applyBorder="1" applyAlignment="1">
      <alignment horizontal="center" vertical="center" wrapText="1"/>
    </xf>
    <xf numFmtId="0" fontId="0" fillId="2" borderId="25" xfId="0" applyFill="1" applyBorder="1"/>
    <xf numFmtId="0" fontId="25" fillId="0" borderId="25" xfId="0" applyFont="1" applyBorder="1" applyAlignment="1">
      <alignment horizontal="right" vertical="center"/>
    </xf>
    <xf numFmtId="165" fontId="1" fillId="0" borderId="25" xfId="1" applyNumberFormat="1" applyFont="1" applyFill="1" applyBorder="1" applyAlignment="1">
      <alignment horizontal="center" vertical="center"/>
    </xf>
    <xf numFmtId="9" fontId="0" fillId="0" borderId="25" xfId="2" applyFont="1" applyBorder="1" applyAlignment="1">
      <alignment horizontal="center" vertical="center"/>
    </xf>
    <xf numFmtId="0" fontId="31" fillId="2" borderId="25" xfId="0" applyFont="1" applyFill="1" applyBorder="1" applyAlignment="1">
      <alignment horizontal="left" vertical="center"/>
    </xf>
    <xf numFmtId="3" fontId="4" fillId="2" borderId="25" xfId="0" applyNumberFormat="1" applyFont="1" applyFill="1" applyBorder="1" applyAlignment="1">
      <alignment horizontal="center" vertical="center" wrapText="1"/>
    </xf>
    <xf numFmtId="9" fontId="0" fillId="2" borderId="25" xfId="2" applyFont="1" applyFill="1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165" fontId="2" fillId="2" borderId="38" xfId="1" applyNumberFormat="1" applyFont="1" applyFill="1" applyBorder="1" applyAlignment="1">
      <alignment horizontal="center" vertical="center" wrapText="1"/>
    </xf>
    <xf numFmtId="165" fontId="2" fillId="2" borderId="39" xfId="1" applyNumberFormat="1" applyFont="1" applyFill="1" applyBorder="1" applyAlignment="1">
      <alignment horizontal="center" vertical="center" wrapText="1"/>
    </xf>
    <xf numFmtId="165" fontId="2" fillId="2" borderId="40" xfId="1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165" fontId="0" fillId="0" borderId="36" xfId="1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9" borderId="0" xfId="0" applyFill="1"/>
    <xf numFmtId="9" fontId="0" fillId="0" borderId="0" xfId="2" applyFont="1" applyFill="1" applyBorder="1" applyAlignment="1">
      <alignment horizontal="center"/>
    </xf>
    <xf numFmtId="9" fontId="0" fillId="0" borderId="0" xfId="0" applyNumberFormat="1" applyAlignment="1">
      <alignment horizontal="center"/>
    </xf>
    <xf numFmtId="167" fontId="0" fillId="0" borderId="0" xfId="2" applyNumberFormat="1" applyFont="1" applyFill="1" applyBorder="1" applyAlignment="1">
      <alignment horizontal="center" vertical="center"/>
    </xf>
    <xf numFmtId="167" fontId="2" fillId="0" borderId="0" xfId="2" applyNumberFormat="1" applyFont="1" applyFill="1" applyBorder="1" applyAlignment="1">
      <alignment horizontal="center"/>
    </xf>
    <xf numFmtId="3" fontId="35" fillId="2" borderId="1" xfId="0" applyNumberFormat="1" applyFont="1" applyFill="1" applyBorder="1" applyAlignment="1">
      <alignment horizontal="center" vertical="center" wrapText="1"/>
    </xf>
    <xf numFmtId="0" fontId="46" fillId="0" borderId="0" xfId="0" applyFont="1"/>
    <xf numFmtId="165" fontId="2" fillId="2" borderId="25" xfId="0" applyNumberFormat="1" applyFont="1" applyFill="1" applyBorder="1"/>
    <xf numFmtId="167" fontId="0" fillId="0" borderId="25" xfId="0" applyNumberFormat="1" applyBorder="1"/>
    <xf numFmtId="0" fontId="31" fillId="2" borderId="25" xfId="0" applyFont="1" applyFill="1" applyBorder="1" applyAlignment="1">
      <alignment horizontal="right" vertical="center"/>
    </xf>
    <xf numFmtId="9" fontId="2" fillId="2" borderId="25" xfId="2" applyFont="1" applyFill="1" applyBorder="1" applyAlignment="1">
      <alignment horizontal="center"/>
    </xf>
    <xf numFmtId="165" fontId="2" fillId="2" borderId="25" xfId="1" applyNumberFormat="1" applyFont="1" applyFill="1" applyBorder="1"/>
    <xf numFmtId="3" fontId="31" fillId="3" borderId="23" xfId="0" applyNumberFormat="1" applyFont="1" applyFill="1" applyBorder="1" applyAlignment="1">
      <alignment horizontal="center" vertical="center"/>
    </xf>
    <xf numFmtId="3" fontId="31" fillId="2" borderId="3" xfId="0" applyNumberFormat="1" applyFont="1" applyFill="1" applyBorder="1" applyAlignment="1">
      <alignment horizontal="center" vertical="center"/>
    </xf>
    <xf numFmtId="3" fontId="38" fillId="2" borderId="18" xfId="0" applyNumberFormat="1" applyFont="1" applyFill="1" applyBorder="1" applyAlignment="1">
      <alignment horizontal="center" vertical="center"/>
    </xf>
    <xf numFmtId="3" fontId="38" fillId="2" borderId="3" xfId="0" applyNumberFormat="1" applyFont="1" applyFill="1" applyBorder="1" applyAlignment="1">
      <alignment horizontal="center" vertical="center"/>
    </xf>
    <xf numFmtId="9" fontId="38" fillId="2" borderId="70" xfId="2" applyFont="1" applyFill="1" applyBorder="1" applyAlignment="1">
      <alignment horizontal="center" vertical="center"/>
    </xf>
    <xf numFmtId="9" fontId="38" fillId="2" borderId="3" xfId="2" applyFont="1" applyFill="1" applyBorder="1" applyAlignment="1">
      <alignment horizontal="center" vertical="center"/>
    </xf>
    <xf numFmtId="10" fontId="34" fillId="0" borderId="25" xfId="2" applyNumberFormat="1" applyFont="1" applyFill="1" applyBorder="1" applyAlignment="1">
      <alignment horizontal="center" vertical="center"/>
    </xf>
    <xf numFmtId="165" fontId="4" fillId="0" borderId="25" xfId="1" applyNumberFormat="1" applyFont="1" applyFill="1" applyBorder="1" applyAlignment="1">
      <alignment horizontal="center" vertical="center"/>
    </xf>
    <xf numFmtId="165" fontId="4" fillId="0" borderId="35" xfId="1" applyNumberFormat="1" applyFont="1" applyBorder="1" applyAlignment="1">
      <alignment horizontal="center" vertical="center"/>
    </xf>
    <xf numFmtId="165" fontId="4" fillId="0" borderId="36" xfId="1" applyNumberFormat="1" applyFont="1" applyBorder="1" applyAlignment="1">
      <alignment horizontal="center" vertical="center"/>
    </xf>
    <xf numFmtId="10" fontId="34" fillId="0" borderId="36" xfId="2" applyNumberFormat="1" applyFont="1" applyFill="1" applyBorder="1" applyAlignment="1">
      <alignment horizontal="center" vertical="center"/>
    </xf>
    <xf numFmtId="165" fontId="4" fillId="0" borderId="29" xfId="1" applyNumberFormat="1" applyFont="1" applyFill="1" applyBorder="1" applyAlignment="1">
      <alignment horizontal="center" vertical="center"/>
    </xf>
    <xf numFmtId="165" fontId="4" fillId="0" borderId="31" xfId="1" applyNumberFormat="1" applyFont="1" applyBorder="1" applyAlignment="1">
      <alignment horizontal="center" vertical="center"/>
    </xf>
    <xf numFmtId="165" fontId="4" fillId="0" borderId="43" xfId="1" applyNumberFormat="1" applyFont="1" applyBorder="1" applyAlignment="1">
      <alignment horizontal="center" vertical="center"/>
    </xf>
    <xf numFmtId="10" fontId="34" fillId="0" borderId="43" xfId="2" applyNumberFormat="1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165" fontId="0" fillId="0" borderId="43" xfId="1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vertical="center"/>
    </xf>
    <xf numFmtId="167" fontId="2" fillId="2" borderId="3" xfId="2" applyNumberFormat="1" applyFont="1" applyFill="1" applyBorder="1" applyAlignment="1">
      <alignment horizontal="center" vertical="center"/>
    </xf>
    <xf numFmtId="167" fontId="2" fillId="2" borderId="3" xfId="2" applyNumberFormat="1" applyFont="1" applyFill="1" applyBorder="1" applyAlignment="1">
      <alignment horizontal="center"/>
    </xf>
    <xf numFmtId="167" fontId="0" fillId="0" borderId="37" xfId="2" applyNumberFormat="1" applyFont="1" applyBorder="1" applyAlignment="1">
      <alignment horizontal="center"/>
    </xf>
    <xf numFmtId="0" fontId="5" fillId="0" borderId="31" xfId="0" applyFont="1" applyBorder="1" applyAlignment="1">
      <alignment vertical="center"/>
    </xf>
    <xf numFmtId="167" fontId="0" fillId="0" borderId="32" xfId="2" applyNumberFormat="1" applyFont="1" applyBorder="1" applyAlignment="1">
      <alignment horizontal="center"/>
    </xf>
    <xf numFmtId="0" fontId="4" fillId="2" borderId="3" xfId="0" applyFont="1" applyFill="1" applyBorder="1" applyAlignment="1">
      <alignment vertical="center"/>
    </xf>
    <xf numFmtId="165" fontId="2" fillId="2" borderId="3" xfId="1" applyNumberFormat="1" applyFont="1" applyFill="1" applyBorder="1" applyAlignment="1">
      <alignment horizontal="center" vertical="center"/>
    </xf>
    <xf numFmtId="0" fontId="0" fillId="11" borderId="0" xfId="0" applyFill="1"/>
    <xf numFmtId="0" fontId="25" fillId="0" borderId="11" xfId="0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165" fontId="25" fillId="0" borderId="25" xfId="1" applyNumberFormat="1" applyFont="1" applyBorder="1" applyAlignment="1">
      <alignment horizontal="right" vertical="center"/>
    </xf>
    <xf numFmtId="10" fontId="4" fillId="0" borderId="36" xfId="2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43" fillId="0" borderId="25" xfId="0" applyFont="1" applyBorder="1" applyAlignment="1">
      <alignment vertical="center" wrapText="1"/>
    </xf>
    <xf numFmtId="0" fontId="51" fillId="0" borderId="0" xfId="0" applyFont="1" applyAlignment="1">
      <alignment vertical="center"/>
    </xf>
    <xf numFmtId="0" fontId="3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165" fontId="0" fillId="0" borderId="25" xfId="1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165" fontId="0" fillId="0" borderId="42" xfId="1" applyNumberFormat="1" applyFont="1" applyFill="1" applyBorder="1" applyAlignment="1">
      <alignment horizontal="center" vertical="center"/>
    </xf>
    <xf numFmtId="3" fontId="35" fillId="2" borderId="3" xfId="0" applyNumberFormat="1" applyFont="1" applyFill="1" applyBorder="1" applyAlignment="1">
      <alignment horizontal="center" vertical="center" wrapText="1"/>
    </xf>
    <xf numFmtId="9" fontId="4" fillId="0" borderId="36" xfId="2" applyFont="1" applyBorder="1" applyAlignment="1">
      <alignment horizontal="center" vertical="center"/>
    </xf>
    <xf numFmtId="9" fontId="4" fillId="0" borderId="25" xfId="2" applyFont="1" applyFill="1" applyBorder="1" applyAlignment="1">
      <alignment horizontal="center" vertical="center"/>
    </xf>
    <xf numFmtId="10" fontId="4" fillId="0" borderId="25" xfId="2" applyNumberFormat="1" applyFont="1" applyFill="1" applyBorder="1" applyAlignment="1">
      <alignment horizontal="center" vertical="center"/>
    </xf>
    <xf numFmtId="165" fontId="0" fillId="9" borderId="30" xfId="1" applyNumberFormat="1" applyFont="1" applyFill="1" applyBorder="1"/>
    <xf numFmtId="0" fontId="21" fillId="4" borderId="82" xfId="0" applyFont="1" applyFill="1" applyBorder="1" applyAlignment="1">
      <alignment horizontal="center" vertical="center" wrapText="1"/>
    </xf>
    <xf numFmtId="0" fontId="21" fillId="5" borderId="83" xfId="0" applyFont="1" applyFill="1" applyBorder="1" applyAlignment="1">
      <alignment horizontal="center" vertical="center" wrapText="1"/>
    </xf>
    <xf numFmtId="0" fontId="21" fillId="6" borderId="79" xfId="0" applyFont="1" applyFill="1" applyBorder="1" applyAlignment="1">
      <alignment horizontal="center" vertical="center" wrapText="1"/>
    </xf>
    <xf numFmtId="0" fontId="21" fillId="0" borderId="79" xfId="0" applyFont="1" applyBorder="1" applyAlignment="1">
      <alignment horizontal="center" vertical="center" wrapText="1"/>
    </xf>
    <xf numFmtId="165" fontId="0" fillId="0" borderId="69" xfId="1" applyNumberFormat="1" applyFont="1" applyFill="1" applyBorder="1" applyAlignment="1">
      <alignment horizontal="center" vertical="center" wrapText="1"/>
    </xf>
    <xf numFmtId="167" fontId="0" fillId="0" borderId="4" xfId="2" applyNumberFormat="1" applyFont="1" applyBorder="1" applyAlignment="1">
      <alignment horizontal="center" vertical="center"/>
    </xf>
    <xf numFmtId="165" fontId="0" fillId="0" borderId="25" xfId="1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41" xfId="0" applyBorder="1" applyAlignment="1">
      <alignment vertical="center"/>
    </xf>
    <xf numFmtId="3" fontId="0" fillId="0" borderId="43" xfId="0" applyNumberFormat="1" applyBorder="1" applyAlignment="1">
      <alignment horizontal="right" vertical="center"/>
    </xf>
    <xf numFmtId="0" fontId="0" fillId="0" borderId="29" xfId="0" applyBorder="1" applyAlignment="1">
      <alignment horizontal="right" wrapText="1"/>
    </xf>
    <xf numFmtId="0" fontId="0" fillId="0" borderId="0" xfId="0" applyAlignment="1">
      <alignment wrapText="1"/>
    </xf>
    <xf numFmtId="0" fontId="0" fillId="0" borderId="25" xfId="0" applyBorder="1"/>
    <xf numFmtId="167" fontId="0" fillId="0" borderId="25" xfId="2" applyNumberFormat="1" applyFont="1" applyBorder="1" applyAlignment="1">
      <alignment horizontal="center" vertical="center"/>
    </xf>
    <xf numFmtId="0" fontId="21" fillId="4" borderId="79" xfId="0" applyFont="1" applyFill="1" applyBorder="1" applyAlignment="1">
      <alignment horizontal="center" vertical="center" wrapText="1"/>
    </xf>
    <xf numFmtId="0" fontId="21" fillId="5" borderId="79" xfId="0" applyFont="1" applyFill="1" applyBorder="1" applyAlignment="1">
      <alignment horizontal="center" vertical="center" wrapText="1"/>
    </xf>
    <xf numFmtId="0" fontId="43" fillId="0" borderId="25" xfId="0" applyFont="1" applyFill="1" applyBorder="1" applyAlignment="1">
      <alignment horizontal="left" vertical="center" wrapText="1"/>
    </xf>
    <xf numFmtId="165" fontId="2" fillId="2" borderId="71" xfId="1" applyNumberFormat="1" applyFont="1" applyFill="1" applyBorder="1" applyAlignment="1">
      <alignment horizontal="right" vertical="center" wrapText="1"/>
    </xf>
    <xf numFmtId="9" fontId="2" fillId="2" borderId="42" xfId="2" applyFont="1" applyFill="1" applyBorder="1" applyAlignment="1">
      <alignment horizontal="right"/>
    </xf>
    <xf numFmtId="3" fontId="2" fillId="2" borderId="4" xfId="0" applyNumberFormat="1" applyFont="1" applyFill="1" applyBorder="1" applyAlignment="1">
      <alignment horizontal="right" vertical="center" wrapText="1"/>
    </xf>
    <xf numFmtId="3" fontId="0" fillId="0" borderId="4" xfId="0" applyNumberFormat="1" applyBorder="1" applyAlignment="1">
      <alignment horizontal="right" vertical="center" wrapText="1"/>
    </xf>
    <xf numFmtId="0" fontId="25" fillId="0" borderId="25" xfId="0" applyFont="1" applyBorder="1" applyAlignment="1">
      <alignment horizontal="righ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165" fontId="0" fillId="0" borderId="67" xfId="1" applyNumberFormat="1" applyFont="1" applyFill="1" applyBorder="1" applyAlignment="1">
      <alignment horizontal="center" vertical="center" wrapText="1"/>
    </xf>
    <xf numFmtId="165" fontId="0" fillId="0" borderId="69" xfId="1" applyNumberFormat="1" applyFont="1" applyFill="1" applyBorder="1" applyAlignment="1">
      <alignment horizontal="center" vertical="center" wrapText="1"/>
    </xf>
    <xf numFmtId="165" fontId="0" fillId="0" borderId="67" xfId="1" applyNumberFormat="1" applyFont="1" applyFill="1" applyBorder="1" applyAlignment="1">
      <alignment horizontal="center" vertical="center"/>
    </xf>
    <xf numFmtId="165" fontId="0" fillId="0" borderId="69" xfId="1" applyNumberFormat="1" applyFont="1" applyFill="1" applyBorder="1" applyAlignment="1">
      <alignment horizontal="center" vertical="center"/>
    </xf>
    <xf numFmtId="167" fontId="0" fillId="0" borderId="25" xfId="2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1" fillId="4" borderId="77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 wrapText="1"/>
    </xf>
    <xf numFmtId="0" fontId="21" fillId="4" borderId="79" xfId="0" applyFont="1" applyFill="1" applyBorder="1" applyAlignment="1">
      <alignment horizontal="center" vertical="center" wrapText="1"/>
    </xf>
    <xf numFmtId="0" fontId="21" fillId="5" borderId="78" xfId="0" applyFont="1" applyFill="1" applyBorder="1" applyAlignment="1">
      <alignment horizontal="center" vertical="center" wrapText="1"/>
    </xf>
    <xf numFmtId="0" fontId="21" fillId="5" borderId="77" xfId="0" applyFont="1" applyFill="1" applyBorder="1" applyAlignment="1">
      <alignment horizontal="center" vertical="center" wrapText="1"/>
    </xf>
    <xf numFmtId="0" fontId="21" fillId="6" borderId="78" xfId="0" applyFont="1" applyFill="1" applyBorder="1" applyAlignment="1">
      <alignment horizontal="center" vertical="center" wrapText="1"/>
    </xf>
    <xf numFmtId="0" fontId="21" fillId="6" borderId="80" xfId="0" applyFont="1" applyFill="1" applyBorder="1" applyAlignment="1">
      <alignment horizontal="center" vertical="center" wrapText="1"/>
    </xf>
    <xf numFmtId="0" fontId="21" fillId="6" borderId="81" xfId="0" applyFont="1" applyFill="1" applyBorder="1" applyAlignment="1">
      <alignment horizontal="center" vertical="center" wrapText="1"/>
    </xf>
    <xf numFmtId="0" fontId="21" fillId="5" borderId="80" xfId="0" applyFont="1" applyFill="1" applyBorder="1" applyAlignment="1">
      <alignment horizontal="center" vertical="center" wrapText="1"/>
    </xf>
    <xf numFmtId="0" fontId="21" fillId="5" borderId="79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31" fillId="3" borderId="45" xfId="0" applyFont="1" applyFill="1" applyBorder="1" applyAlignment="1">
      <alignment horizontal="center" vertical="center" wrapText="1"/>
    </xf>
    <xf numFmtId="0" fontId="31" fillId="3" borderId="46" xfId="0" applyFont="1" applyFill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26" fillId="0" borderId="61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3" borderId="10" xfId="0" applyFont="1" applyFill="1" applyBorder="1" applyAlignment="1">
      <alignment horizontal="center" vertical="center" wrapText="1"/>
    </xf>
    <xf numFmtId="0" fontId="31" fillId="3" borderId="11" xfId="0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2" borderId="10" xfId="0" applyFont="1" applyFill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1" fillId="0" borderId="36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167" fontId="4" fillId="0" borderId="10" xfId="2" applyNumberFormat="1" applyFont="1" applyBorder="1" applyAlignment="1">
      <alignment horizontal="center" vertical="center" wrapText="1"/>
    </xf>
    <xf numFmtId="167" fontId="4" fillId="0" borderId="11" xfId="2" applyNumberFormat="1" applyFont="1" applyBorder="1" applyAlignment="1">
      <alignment horizontal="center" vertical="center" wrapText="1"/>
    </xf>
    <xf numFmtId="167" fontId="4" fillId="0" borderId="16" xfId="2" applyNumberFormat="1" applyFont="1" applyBorder="1" applyAlignment="1">
      <alignment horizontal="center" vertical="center" wrapText="1"/>
    </xf>
    <xf numFmtId="0" fontId="21" fillId="6" borderId="0" xfId="0" applyFont="1" applyFill="1" applyBorder="1" applyAlignment="1">
      <alignment horizontal="center" vertical="center" wrapText="1"/>
    </xf>
    <xf numFmtId="0" fontId="21" fillId="0" borderId="83" xfId="0" applyFont="1" applyBorder="1" applyAlignment="1">
      <alignment horizontal="center" vertical="center" wrapText="1"/>
    </xf>
    <xf numFmtId="0" fontId="18" fillId="0" borderId="85" xfId="0" applyFont="1" applyBorder="1" applyAlignment="1">
      <alignment horizontal="left" vertical="center" wrapText="1"/>
    </xf>
    <xf numFmtId="0" fontId="36" fillId="0" borderId="86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47" fillId="0" borderId="0" xfId="0" applyFont="1" applyBorder="1" applyAlignment="1">
      <alignment horizontal="center" vertical="center" wrapText="1"/>
    </xf>
    <xf numFmtId="10" fontId="15" fillId="0" borderId="25" xfId="2" applyNumberFormat="1" applyFont="1" applyBorder="1" applyAlignment="1">
      <alignment horizontal="right"/>
    </xf>
    <xf numFmtId="0" fontId="2" fillId="2" borderId="25" xfId="0" applyFont="1" applyFill="1" applyBorder="1" applyAlignment="1">
      <alignment vertical="center"/>
    </xf>
    <xf numFmtId="0" fontId="3" fillId="2" borderId="25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/>
    </xf>
    <xf numFmtId="165" fontId="2" fillId="2" borderId="25" xfId="1" applyNumberFormat="1" applyFont="1" applyFill="1" applyBorder="1" applyAlignment="1">
      <alignment horizontal="right" vertical="center" wrapText="1"/>
    </xf>
    <xf numFmtId="9" fontId="2" fillId="2" borderId="25" xfId="2" applyFont="1" applyFill="1" applyBorder="1" applyAlignment="1">
      <alignment horizontal="right"/>
    </xf>
    <xf numFmtId="10" fontId="2" fillId="0" borderId="30" xfId="2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9" fontId="0" fillId="0" borderId="25" xfId="2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43" fillId="0" borderId="25" xfId="0" applyNumberFormat="1" applyFont="1" applyFill="1" applyBorder="1" applyAlignment="1">
      <alignment horizontal="right" vertical="center" wrapText="1"/>
    </xf>
    <xf numFmtId="3" fontId="43" fillId="0" borderId="25" xfId="0" applyNumberFormat="1" applyFont="1" applyFill="1" applyBorder="1" applyAlignment="1">
      <alignment horizontal="right" vertical="center"/>
    </xf>
    <xf numFmtId="3" fontId="43" fillId="0" borderId="25" xfId="0" applyNumberFormat="1" applyFont="1" applyBorder="1" applyAlignment="1">
      <alignment horizontal="center" vertical="center" wrapText="1"/>
    </xf>
    <xf numFmtId="3" fontId="17" fillId="0" borderId="0" xfId="0" applyNumberFormat="1" applyFont="1" applyAlignment="1">
      <alignment vertical="center"/>
    </xf>
    <xf numFmtId="3" fontId="29" fillId="0" borderId="0" xfId="0" applyNumberFormat="1" applyFont="1" applyAlignment="1">
      <alignment vertical="center"/>
    </xf>
    <xf numFmtId="3" fontId="14" fillId="0" borderId="0" xfId="0" applyNumberFormat="1" applyFont="1" applyAlignment="1">
      <alignment vertical="center"/>
    </xf>
    <xf numFmtId="3" fontId="0" fillId="11" borderId="0" xfId="0" applyNumberFormat="1" applyFill="1"/>
    <xf numFmtId="3" fontId="3" fillId="2" borderId="25" xfId="0" applyNumberFormat="1" applyFont="1" applyFill="1" applyBorder="1" applyAlignment="1">
      <alignment vertical="center"/>
    </xf>
    <xf numFmtId="3" fontId="3" fillId="2" borderId="25" xfId="0" applyNumberFormat="1" applyFont="1" applyFill="1" applyBorder="1" applyAlignment="1">
      <alignment horizontal="center" vertical="center"/>
    </xf>
    <xf numFmtId="3" fontId="2" fillId="2" borderId="25" xfId="0" applyNumberFormat="1" applyFont="1" applyFill="1" applyBorder="1" applyAlignment="1">
      <alignment horizontal="center"/>
    </xf>
    <xf numFmtId="3" fontId="43" fillId="0" borderId="25" xfId="0" applyNumberFormat="1" applyFont="1" applyFill="1" applyBorder="1" applyAlignment="1">
      <alignment horizontal="left" vertical="center" wrapText="1"/>
    </xf>
    <xf numFmtId="3" fontId="43" fillId="0" borderId="25" xfId="0" applyNumberFormat="1" applyFont="1" applyFill="1" applyBorder="1" applyAlignment="1">
      <alignment horizontal="center" vertical="center" wrapText="1"/>
    </xf>
    <xf numFmtId="3" fontId="2" fillId="0" borderId="25" xfId="2" applyNumberFormat="1" applyFont="1" applyBorder="1" applyAlignment="1">
      <alignment horizontal="center" vertical="center"/>
    </xf>
    <xf numFmtId="3" fontId="52" fillId="0" borderId="25" xfId="0" applyNumberFormat="1" applyFont="1" applyFill="1" applyBorder="1" applyAlignment="1">
      <alignment horizontal="left" vertical="center" wrapText="1"/>
    </xf>
    <xf numFmtId="3" fontId="52" fillId="0" borderId="25" xfId="0" applyNumberFormat="1" applyFont="1" applyFill="1" applyBorder="1" applyAlignment="1">
      <alignment horizontal="center" vertical="center" wrapText="1"/>
    </xf>
    <xf numFmtId="3" fontId="53" fillId="0" borderId="25" xfId="0" applyNumberFormat="1" applyFont="1" applyFill="1" applyBorder="1" applyAlignment="1">
      <alignment horizontal="center" vertical="center" wrapText="1"/>
    </xf>
    <xf numFmtId="3" fontId="2" fillId="2" borderId="25" xfId="0" applyNumberFormat="1" applyFont="1" applyFill="1" applyBorder="1" applyAlignment="1">
      <alignment vertical="center"/>
    </xf>
    <xf numFmtId="3" fontId="2" fillId="2" borderId="25" xfId="1" applyNumberFormat="1" applyFont="1" applyFill="1" applyBorder="1" applyAlignment="1">
      <alignment horizontal="center" vertical="center" wrapText="1"/>
    </xf>
    <xf numFmtId="3" fontId="2" fillId="2" borderId="25" xfId="2" applyNumberFormat="1" applyFont="1" applyFill="1" applyBorder="1" applyAlignment="1">
      <alignment horizontal="right"/>
    </xf>
    <xf numFmtId="3" fontId="18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0" fillId="0" borderId="4" xfId="0" applyNumberFormat="1" applyBorder="1" applyAlignment="1">
      <alignment vertical="center" wrapText="1"/>
    </xf>
    <xf numFmtId="3" fontId="0" fillId="0" borderId="4" xfId="2" applyNumberFormat="1" applyFont="1" applyBorder="1" applyAlignment="1">
      <alignment horizontal="right" vertical="center" wrapText="1"/>
    </xf>
    <xf numFmtId="3" fontId="0" fillId="0" borderId="0" xfId="2" applyNumberFormat="1" applyFont="1" applyFill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vertical="center" wrapText="1"/>
    </xf>
    <xf numFmtId="3" fontId="2" fillId="2" borderId="4" xfId="2" applyNumberFormat="1" applyFont="1" applyFill="1" applyBorder="1" applyAlignment="1">
      <alignment horizontal="right" vertical="center" wrapText="1"/>
    </xf>
    <xf numFmtId="3" fontId="2" fillId="0" borderId="0" xfId="2" applyNumberFormat="1" applyFont="1" applyFill="1" applyBorder="1" applyAlignment="1">
      <alignment horizontal="center" vertical="center" wrapText="1"/>
    </xf>
    <xf numFmtId="3" fontId="15" fillId="0" borderId="0" xfId="0" applyNumberFormat="1" applyFont="1" applyAlignment="1">
      <alignment vertical="center"/>
    </xf>
    <xf numFmtId="3" fontId="12" fillId="0" borderId="0" xfId="0" applyNumberFormat="1" applyFont="1" applyAlignment="1">
      <alignment vertical="center"/>
    </xf>
    <xf numFmtId="3" fontId="29" fillId="0" borderId="0" xfId="0" applyNumberFormat="1" applyFont="1" applyAlignment="1">
      <alignment horizontal="left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3" fontId="3" fillId="2" borderId="9" xfId="0" applyNumberFormat="1" applyFont="1" applyFill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right" vertical="center" wrapText="1"/>
    </xf>
    <xf numFmtId="3" fontId="0" fillId="0" borderId="5" xfId="0" applyNumberFormat="1" applyBorder="1" applyAlignment="1">
      <alignment horizontal="center" vertical="center" wrapText="1"/>
    </xf>
    <xf numFmtId="3" fontId="39" fillId="0" borderId="0" xfId="0" applyNumberFormat="1" applyFont="1" applyAlignment="1">
      <alignment vertical="center"/>
    </xf>
    <xf numFmtId="3" fontId="0" fillId="0" borderId="4" xfId="2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2" fillId="2" borderId="4" xfId="2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13" fillId="0" borderId="0" xfId="0" applyNumberFormat="1" applyFont="1" applyAlignment="1">
      <alignment horizontal="left"/>
    </xf>
    <xf numFmtId="3" fontId="13" fillId="0" borderId="0" xfId="0" applyNumberFormat="1" applyFont="1" applyAlignment="1">
      <alignment horizontal="center" vertical="center" wrapText="1"/>
    </xf>
    <xf numFmtId="3" fontId="0" fillId="13" borderId="0" xfId="0" applyNumberFormat="1" applyFill="1"/>
    <xf numFmtId="3" fontId="0" fillId="0" borderId="4" xfId="2" applyNumberFormat="1" applyFont="1" applyFill="1" applyBorder="1" applyAlignment="1">
      <alignment horizontal="center" vertical="center" wrapText="1"/>
    </xf>
    <xf numFmtId="3" fontId="0" fillId="0" borderId="3" xfId="1" applyNumberFormat="1" applyFont="1" applyFill="1" applyBorder="1" applyAlignment="1">
      <alignment horizontal="center" vertical="center" wrapText="1"/>
    </xf>
    <xf numFmtId="3" fontId="35" fillId="2" borderId="3" xfId="1" applyNumberFormat="1" applyFont="1" applyFill="1" applyBorder="1" applyAlignment="1">
      <alignment horizontal="center" vertical="center" wrapText="1"/>
    </xf>
    <xf numFmtId="3" fontId="0" fillId="0" borderId="0" xfId="2" applyNumberFormat="1" applyFont="1" applyAlignment="1">
      <alignment horizontal="center"/>
    </xf>
    <xf numFmtId="3" fontId="2" fillId="2" borderId="21" xfId="0" applyNumberFormat="1" applyFont="1" applyFill="1" applyBorder="1" applyAlignment="1">
      <alignment horizontal="center" vertical="center" wrapText="1"/>
    </xf>
    <xf numFmtId="3" fontId="3" fillId="2" borderId="19" xfId="0" applyNumberFormat="1" applyFont="1" applyFill="1" applyBorder="1" applyAlignment="1">
      <alignment horizontal="center" vertical="center" wrapText="1"/>
    </xf>
    <xf numFmtId="3" fontId="3" fillId="2" borderId="17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20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3" fontId="2" fillId="0" borderId="33" xfId="0" applyNumberFormat="1" applyFont="1" applyBorder="1" applyAlignment="1">
      <alignment horizontal="left"/>
    </xf>
    <xf numFmtId="3" fontId="0" fillId="0" borderId="34" xfId="0" applyNumberFormat="1" applyBorder="1" applyAlignment="1">
      <alignment horizontal="center"/>
    </xf>
    <xf numFmtId="3" fontId="0" fillId="9" borderId="58" xfId="0" applyNumberFormat="1" applyFill="1" applyBorder="1" applyAlignment="1">
      <alignment horizontal="center"/>
    </xf>
    <xf numFmtId="3" fontId="0" fillId="0" borderId="75" xfId="0" applyNumberFormat="1" applyBorder="1" applyAlignment="1">
      <alignment horizontal="center"/>
    </xf>
    <xf numFmtId="3" fontId="0" fillId="0" borderId="58" xfId="0" applyNumberFormat="1" applyBorder="1" applyAlignment="1">
      <alignment horizontal="center"/>
    </xf>
    <xf numFmtId="3" fontId="0" fillId="0" borderId="73" xfId="2" applyNumberFormat="1" applyFont="1" applyFill="1" applyBorder="1" applyAlignment="1">
      <alignment horizontal="center" vertical="center" wrapText="1"/>
    </xf>
    <xf numFmtId="3" fontId="0" fillId="0" borderId="36" xfId="2" applyNumberFormat="1" applyFont="1" applyFill="1" applyBorder="1" applyAlignment="1">
      <alignment horizontal="center" vertical="center" wrapText="1"/>
    </xf>
    <xf numFmtId="3" fontId="0" fillId="0" borderId="37" xfId="2" applyNumberFormat="1" applyFont="1" applyFill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/>
    </xf>
    <xf numFmtId="3" fontId="0" fillId="9" borderId="25" xfId="0" applyNumberFormat="1" applyFill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8" xfId="2" applyNumberFormat="1" applyFont="1" applyFill="1" applyBorder="1" applyAlignment="1">
      <alignment horizontal="center" vertical="center" wrapText="1"/>
    </xf>
    <xf numFmtId="3" fontId="0" fillId="0" borderId="25" xfId="2" applyNumberFormat="1" applyFont="1" applyFill="1" applyBorder="1" applyAlignment="1">
      <alignment horizontal="center" vertical="center" wrapText="1"/>
    </xf>
    <xf numFmtId="3" fontId="0" fillId="0" borderId="30" xfId="2" applyNumberFormat="1" applyFont="1" applyFill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left"/>
    </xf>
    <xf numFmtId="3" fontId="0" fillId="0" borderId="31" xfId="0" applyNumberFormat="1" applyBorder="1" applyAlignment="1">
      <alignment horizontal="center"/>
    </xf>
    <xf numFmtId="3" fontId="0" fillId="0" borderId="43" xfId="0" applyNumberFormat="1" applyBorder="1" applyAlignment="1">
      <alignment horizontal="center"/>
    </xf>
    <xf numFmtId="3" fontId="0" fillId="0" borderId="76" xfId="0" applyNumberFormat="1" applyBorder="1" applyAlignment="1">
      <alignment horizontal="center"/>
    </xf>
    <xf numFmtId="3" fontId="0" fillId="0" borderId="60" xfId="0" applyNumberFormat="1" applyBorder="1" applyAlignment="1">
      <alignment horizontal="center"/>
    </xf>
    <xf numFmtId="3" fontId="0" fillId="0" borderId="74" xfId="2" applyNumberFormat="1" applyFont="1" applyFill="1" applyBorder="1" applyAlignment="1">
      <alignment horizontal="center" vertical="center" wrapText="1"/>
    </xf>
    <xf numFmtId="3" fontId="0" fillId="0" borderId="43" xfId="2" applyNumberFormat="1" applyFont="1" applyFill="1" applyBorder="1" applyAlignment="1">
      <alignment horizontal="center" vertical="center" wrapText="1"/>
    </xf>
    <xf numFmtId="3" fontId="0" fillId="0" borderId="32" xfId="2" applyNumberFormat="1" applyFont="1" applyFill="1" applyBorder="1" applyAlignment="1">
      <alignment horizontal="center" vertical="center" wrapText="1"/>
    </xf>
    <xf numFmtId="3" fontId="2" fillId="2" borderId="3" xfId="2" applyNumberFormat="1" applyFont="1" applyFill="1" applyBorder="1" applyAlignment="1">
      <alignment horizontal="center" vertical="center" wrapText="1"/>
    </xf>
    <xf numFmtId="3" fontId="40" fillId="0" borderId="0" xfId="0" applyNumberFormat="1" applyFont="1" applyAlignment="1">
      <alignment horizontal="left"/>
    </xf>
    <xf numFmtId="3" fontId="41" fillId="0" borderId="0" xfId="0" applyNumberFormat="1" applyFont="1" applyAlignment="1">
      <alignment horizontal="center"/>
    </xf>
    <xf numFmtId="3" fontId="41" fillId="0" borderId="0" xfId="1" applyNumberFormat="1" applyFont="1" applyAlignment="1">
      <alignment horizontal="center"/>
    </xf>
    <xf numFmtId="3" fontId="3" fillId="2" borderId="26" xfId="0" applyNumberFormat="1" applyFont="1" applyFill="1" applyBorder="1" applyAlignment="1">
      <alignment horizontal="center" vertical="center" wrapText="1"/>
    </xf>
    <xf numFmtId="3" fontId="3" fillId="2" borderId="27" xfId="0" applyNumberFormat="1" applyFont="1" applyFill="1" applyBorder="1" applyAlignment="1">
      <alignment horizontal="center" vertical="center" wrapText="1"/>
    </xf>
    <xf numFmtId="3" fontId="3" fillId="2" borderId="9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2" borderId="18" xfId="0" applyNumberFormat="1" applyFont="1" applyFill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left"/>
    </xf>
    <xf numFmtId="3" fontId="0" fillId="9" borderId="43" xfId="0" applyNumberFormat="1" applyFill="1" applyBorder="1" applyAlignment="1">
      <alignment horizontal="center"/>
    </xf>
    <xf numFmtId="3" fontId="2" fillId="0" borderId="60" xfId="0" applyNumberFormat="1" applyFont="1" applyBorder="1" applyAlignment="1">
      <alignment horizontal="left"/>
    </xf>
    <xf numFmtId="3" fontId="0" fillId="0" borderId="3" xfId="0" applyNumberFormat="1" applyBorder="1" applyAlignment="1">
      <alignment horizontal="center"/>
    </xf>
    <xf numFmtId="3" fontId="0" fillId="9" borderId="3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2" fillId="8" borderId="38" xfId="0" applyNumberFormat="1" applyFont="1" applyFill="1" applyBorder="1" applyAlignment="1">
      <alignment horizontal="left"/>
    </xf>
    <xf numFmtId="3" fontId="2" fillId="8" borderId="39" xfId="0" applyNumberFormat="1" applyFont="1" applyFill="1" applyBorder="1" applyAlignment="1">
      <alignment horizontal="center"/>
    </xf>
    <xf numFmtId="3" fontId="2" fillId="8" borderId="39" xfId="1" applyNumberFormat="1" applyFont="1" applyFill="1" applyBorder="1" applyAlignment="1">
      <alignment horizontal="center"/>
    </xf>
    <xf numFmtId="3" fontId="2" fillId="10" borderId="40" xfId="0" applyNumberFormat="1" applyFont="1" applyFill="1" applyBorder="1" applyAlignment="1">
      <alignment horizontal="center"/>
    </xf>
    <xf numFmtId="165" fontId="1" fillId="0" borderId="40" xfId="1" applyNumberFormat="1" applyFont="1" applyFill="1" applyBorder="1" applyAlignment="1">
      <alignment vertical="center" wrapText="1"/>
    </xf>
    <xf numFmtId="3" fontId="21" fillId="4" borderId="84" xfId="0" applyNumberFormat="1" applyFont="1" applyFill="1" applyBorder="1" applyAlignment="1">
      <alignment horizontal="center" vertical="center" wrapText="1"/>
    </xf>
    <xf numFmtId="3" fontId="37" fillId="5" borderId="83" xfId="0" applyNumberFormat="1" applyFont="1" applyFill="1" applyBorder="1" applyAlignment="1">
      <alignment horizontal="center" vertical="center" wrapText="1"/>
    </xf>
    <xf numFmtId="3" fontId="37" fillId="6" borderId="79" xfId="0" applyNumberFormat="1" applyFont="1" applyFill="1" applyBorder="1" applyAlignment="1">
      <alignment horizontal="center" vertical="center" wrapText="1"/>
    </xf>
    <xf numFmtId="3" fontId="21" fillId="0" borderId="79" xfId="0" applyNumberFormat="1" applyFont="1" applyBorder="1" applyAlignment="1">
      <alignment horizontal="center" vertical="center" wrapText="1"/>
    </xf>
    <xf numFmtId="3" fontId="21" fillId="0" borderId="83" xfId="0" applyNumberFormat="1" applyFont="1" applyBorder="1" applyAlignment="1">
      <alignment horizontal="center" vertical="center" wrapText="1"/>
    </xf>
    <xf numFmtId="3" fontId="37" fillId="6" borderId="84" xfId="0" applyNumberFormat="1" applyFont="1" applyFill="1" applyBorder="1" applyAlignment="1">
      <alignment horizontal="center" vertical="center" wrapText="1"/>
    </xf>
    <xf numFmtId="3" fontId="37" fillId="6" borderId="9" xfId="0" applyNumberFormat="1" applyFont="1" applyFill="1" applyBorder="1" applyAlignment="1">
      <alignment horizontal="center" vertical="center" wrapText="1"/>
    </xf>
    <xf numFmtId="3" fontId="37" fillId="6" borderId="77" xfId="0" applyNumberFormat="1" applyFont="1" applyFill="1" applyBorder="1" applyAlignment="1">
      <alignment horizontal="center" vertical="center" wrapText="1"/>
    </xf>
    <xf numFmtId="3" fontId="37" fillId="6" borderId="1" xfId="0" applyNumberFormat="1" applyFont="1" applyFill="1" applyBorder="1" applyAlignment="1">
      <alignment horizontal="center" vertical="center" wrapText="1"/>
    </xf>
    <xf numFmtId="3" fontId="54" fillId="5" borderId="83" xfId="0" applyNumberFormat="1" applyFont="1" applyFill="1" applyBorder="1" applyAlignment="1">
      <alignment horizontal="center" vertical="center" wrapText="1"/>
    </xf>
    <xf numFmtId="3" fontId="21" fillId="6" borderId="84" xfId="0" applyNumberFormat="1" applyFont="1" applyFill="1" applyBorder="1" applyAlignment="1">
      <alignment horizontal="center" vertical="center" wrapText="1"/>
    </xf>
    <xf numFmtId="3" fontId="21" fillId="0" borderId="84" xfId="0" applyNumberFormat="1" applyFont="1" applyBorder="1" applyAlignment="1">
      <alignment horizontal="center" vertical="center" wrapText="1"/>
    </xf>
    <xf numFmtId="3" fontId="21" fillId="0" borderId="4" xfId="0" applyNumberFormat="1" applyFont="1" applyBorder="1" applyAlignment="1">
      <alignment horizontal="center" vertical="center" wrapText="1"/>
    </xf>
    <xf numFmtId="3" fontId="48" fillId="12" borderId="35" xfId="0" applyNumberFormat="1" applyFont="1" applyFill="1" applyBorder="1" applyAlignment="1">
      <alignment horizontal="center" vertical="center" wrapText="1"/>
    </xf>
    <xf numFmtId="3" fontId="48" fillId="12" borderId="36" xfId="0" applyNumberFormat="1" applyFont="1" applyFill="1" applyBorder="1" applyAlignment="1">
      <alignment horizontal="center" vertical="center" wrapText="1"/>
    </xf>
    <xf numFmtId="3" fontId="48" fillId="12" borderId="37" xfId="0" applyNumberFormat="1" applyFont="1" applyFill="1" applyBorder="1" applyAlignment="1">
      <alignment horizontal="center" vertical="center" wrapText="1"/>
    </xf>
    <xf numFmtId="3" fontId="48" fillId="12" borderId="29" xfId="0" applyNumberFormat="1" applyFont="1" applyFill="1" applyBorder="1" applyAlignment="1">
      <alignment horizontal="center" vertical="center" wrapText="1"/>
    </xf>
    <xf numFmtId="3" fontId="48" fillId="12" borderId="25" xfId="0" applyNumberFormat="1" applyFont="1" applyFill="1" applyBorder="1" applyAlignment="1">
      <alignment horizontal="center" vertical="center" wrapText="1"/>
    </xf>
    <xf numFmtId="3" fontId="48" fillId="12" borderId="30" xfId="0" applyNumberFormat="1" applyFont="1" applyFill="1" applyBorder="1" applyAlignment="1">
      <alignment horizontal="center" vertical="center" wrapText="1"/>
    </xf>
    <xf numFmtId="3" fontId="52" fillId="0" borderId="29" xfId="0" applyNumberFormat="1" applyFont="1" applyFill="1" applyBorder="1" applyAlignment="1">
      <alignment horizontal="left" vertical="center" wrapText="1"/>
    </xf>
    <xf numFmtId="3" fontId="52" fillId="0" borderId="29" xfId="0" applyNumberFormat="1" applyFont="1" applyFill="1" applyBorder="1" applyAlignment="1">
      <alignment horizontal="center" vertical="center" wrapText="1"/>
    </xf>
    <xf numFmtId="3" fontId="52" fillId="0" borderId="87" xfId="0" applyNumberFormat="1" applyFont="1" applyFill="1" applyBorder="1" applyAlignment="1">
      <alignment horizontal="center" vertical="center" wrapText="1"/>
    </xf>
    <xf numFmtId="3" fontId="52" fillId="0" borderId="28" xfId="0" applyNumberFormat="1" applyFont="1" applyFill="1" applyBorder="1" applyAlignment="1">
      <alignment horizontal="center" vertical="center" wrapText="1"/>
    </xf>
    <xf numFmtId="3" fontId="49" fillId="2" borderId="29" xfId="0" applyNumberFormat="1" applyFont="1" applyFill="1" applyBorder="1" applyAlignment="1">
      <alignment vertical="center" wrapText="1"/>
    </xf>
    <xf numFmtId="3" fontId="49" fillId="2" borderId="25" xfId="0" applyNumberFormat="1" applyFont="1" applyFill="1" applyBorder="1" applyAlignment="1">
      <alignment horizontal="center" vertical="center" wrapText="1"/>
    </xf>
    <xf numFmtId="3" fontId="50" fillId="2" borderId="25" xfId="0" applyNumberFormat="1" applyFont="1" applyFill="1" applyBorder="1" applyAlignment="1">
      <alignment horizontal="center" vertical="center" wrapText="1"/>
    </xf>
    <xf numFmtId="3" fontId="50" fillId="2" borderId="30" xfId="0" applyNumberFormat="1" applyFont="1" applyFill="1" applyBorder="1" applyAlignment="1">
      <alignment horizontal="center" vertical="center" wrapText="1"/>
    </xf>
    <xf numFmtId="3" fontId="43" fillId="0" borderId="29" xfId="0" applyNumberFormat="1" applyFont="1" applyFill="1" applyBorder="1" applyAlignment="1">
      <alignment horizontal="left" vertical="center" wrapText="1"/>
    </xf>
    <xf numFmtId="3" fontId="43" fillId="0" borderId="25" xfId="0" applyNumberFormat="1" applyFont="1" applyFill="1" applyBorder="1" applyAlignment="1">
      <alignment horizontal="center" vertical="center"/>
    </xf>
    <xf numFmtId="3" fontId="43" fillId="0" borderId="30" xfId="0" applyNumberFormat="1" applyFont="1" applyFill="1" applyBorder="1" applyAlignment="1">
      <alignment horizontal="center" vertical="center" wrapText="1"/>
    </xf>
    <xf numFmtId="3" fontId="50" fillId="2" borderId="25" xfId="0" applyNumberFormat="1" applyFont="1" applyFill="1" applyBorder="1" applyAlignment="1">
      <alignment horizontal="center" vertical="center" wrapText="1"/>
    </xf>
    <xf numFmtId="3" fontId="50" fillId="2" borderId="30" xfId="0" applyNumberFormat="1" applyFont="1" applyFill="1" applyBorder="1" applyAlignment="1">
      <alignment horizontal="center" vertical="center" wrapText="1"/>
    </xf>
    <xf numFmtId="3" fontId="48" fillId="12" borderId="31" xfId="0" applyNumberFormat="1" applyFont="1" applyFill="1" applyBorder="1" applyAlignment="1">
      <alignment horizontal="center" vertical="center" wrapText="1"/>
    </xf>
    <xf numFmtId="3" fontId="48" fillId="12" borderId="43" xfId="0" applyNumberFormat="1" applyFont="1" applyFill="1" applyBorder="1" applyAlignment="1">
      <alignment horizontal="center" vertical="center" wrapText="1"/>
    </xf>
    <xf numFmtId="3" fontId="48" fillId="12" borderId="43" xfId="0" applyNumberFormat="1" applyFont="1" applyFill="1" applyBorder="1" applyAlignment="1">
      <alignment horizontal="center" vertical="center" wrapText="1"/>
    </xf>
    <xf numFmtId="3" fontId="48" fillId="12" borderId="32" xfId="0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6E1E7"/>
      <color rgb="FFFAFD77"/>
      <color rgb="FFC0CF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Formación Inicial - Apertura Programas de</a:t>
            </a:r>
            <a:r>
              <a:rPr lang="en-US" sz="1000" b="1" baseline="0">
                <a:solidFill>
                  <a:sysClr val="windowText" lastClr="000000"/>
                </a:solidFill>
              </a:rPr>
              <a:t> Licenciaturas - Bachilleres Becados</a:t>
            </a: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1" baseline="0">
                <a:solidFill>
                  <a:sysClr val="windowText" lastClr="000000"/>
                </a:solidFill>
              </a:rPr>
              <a:t>Periodo octubre-diciembre 2023.</a:t>
            </a:r>
            <a:endParaRPr lang="en-US" sz="10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146313776863034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2253886307413151"/>
          <c:y val="0.27581614186585945"/>
          <c:w val="0.7746113692586849"/>
          <c:h val="0.5922181657412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'4to trimestre'!$C$14</c:f>
              <c:strCache>
                <c:ptCount val="1"/>
                <c:pt idx="0">
                  <c:v>Bachilleres Beneficiados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0EE-4B41-B464-508A7B1ABF33}"/>
              </c:ext>
            </c:extLst>
          </c:dPt>
          <c:dLbls>
            <c:dLbl>
              <c:idx val="0"/>
              <c:layout>
                <c:manualLayout>
                  <c:x val="-8.2599261006785097E-3"/>
                  <c:y val="1.7726436764629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0EE-4B41-B464-508A7B1ABF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'4to trimestre'!$B$15</c:f>
              <c:strCache>
                <c:ptCount val="1"/>
                <c:pt idx="0">
                  <c:v>Licenciaturas</c:v>
                </c:pt>
              </c:strCache>
            </c:strRef>
          </c:cat>
          <c:val>
            <c:numRef>
              <c:f>'4to trimestre'!$C$15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0EE-4B41-B464-508A7B1ABF33}"/>
            </c:ext>
          </c:extLst>
        </c:ser>
        <c:ser>
          <c:idx val="1"/>
          <c:order val="1"/>
          <c:tx>
            <c:strRef>
              <c:f>'4to trimestre'!$D$14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'4to trimestre'!$B$15</c:f>
              <c:strCache>
                <c:ptCount val="1"/>
                <c:pt idx="0">
                  <c:v>Licenciaturas</c:v>
                </c:pt>
              </c:strCache>
            </c:strRef>
          </c:cat>
          <c:val>
            <c:numRef>
              <c:f>'4to trimestre'!$D$15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962-425A-AFEF-A2729024C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1058570416"/>
        <c:axId val="-1058575856"/>
      </c:barChart>
      <c:catAx>
        <c:axId val="-1058570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058575856"/>
        <c:crosses val="autoZero"/>
        <c:auto val="1"/>
        <c:lblAlgn val="ctr"/>
        <c:lblOffset val="100"/>
        <c:noMultiLvlLbl val="0"/>
      </c:catAx>
      <c:valAx>
        <c:axId val="-105857585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-1058570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35892768587342E-3"/>
          <c:y val="0.33081962611990456"/>
          <c:w val="0.25863078431316344"/>
          <c:h val="0.44807472959270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effectLst/>
              </a:rPr>
              <a:t>Formación Continua-  Talleres, Congresos, Cursos y Seminarios </a:t>
            </a:r>
            <a:endParaRPr lang="es-DO" sz="1000"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Becas otorgadas según área formativa</a:t>
            </a:r>
            <a:endParaRPr lang="es-DO" sz="1000"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Periodo octubre-diciembre 2023.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13179800884779594"/>
          <c:y val="1.66917337579993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9311069856105385"/>
          <c:y val="0.16621349121157214"/>
          <c:w val="0.60044441599271636"/>
          <c:h val="0.81251174136406379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'4to trimestre'!$C$92</c:f>
              <c:strCache>
                <c:ptCount val="1"/>
                <c:pt idx="0">
                  <c:v>Becas otorgadas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1.3852813852813979E-2"/>
                  <c:y val="-4.9180349029882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B7F-4892-913B-BF784A182A5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'4to trimestre'!$B$93:$B$106</c:f>
              <c:strCache>
                <c:ptCount val="14"/>
                <c:pt idx="0">
                  <c:v>Educación Inclusiva y Atención a la Diversidad</c:v>
                </c:pt>
                <c:pt idx="1">
                  <c:v>Comunicación Afectiva/Efectiva en el Proceso de Enseñanza-Aprendizaje</c:v>
                </c:pt>
                <c:pt idx="2">
                  <c:v>STEM</c:v>
                </c:pt>
                <c:pt idx="3">
                  <c:v>Encuentro de Editores de Revistas Científicas y Divulgativas</c:v>
                </c:pt>
                <c:pt idx="4">
                  <c:v>Convivio Nacional de Maestros</c:v>
                </c:pt>
                <c:pt idx="5">
                  <c:v>Educación APRENDO 2023</c:v>
                </c:pt>
                <c:pt idx="6">
                  <c:v>Evaluación Diagnostica</c:v>
                </c:pt>
                <c:pt idx="7">
                  <c:v>Prueba Teaching Knowledge Test (TKT)</c:v>
                </c:pt>
                <c:pt idx="8">
                  <c:v>Estrategias de Evaluación y Elaboración de Instrumentos</c:v>
                </c:pt>
                <c:pt idx="9">
                  <c:v>Seminario internacional Distrito Creativo</c:v>
                </c:pt>
                <c:pt idx="10">
                  <c:v>Reconstruyendo Relaciones Familiares Positivas</c:v>
                </c:pt>
                <c:pt idx="11">
                  <c:v>Seminario en Neurodidactica: Creando Escuelas del Futuro</c:v>
                </c:pt>
                <c:pt idx="12">
                  <c:v>Educación Alimentaria y Nutricional</c:v>
                </c:pt>
                <c:pt idx="13">
                  <c:v>Laboratorio Neulog para la Enseñanza de las Ciencias</c:v>
                </c:pt>
              </c:strCache>
            </c:strRef>
          </c:cat>
          <c:val>
            <c:numRef>
              <c:f>'4to trimestre'!$C$93:$C$106</c:f>
              <c:numCache>
                <c:formatCode>#,##0</c:formatCode>
                <c:ptCount val="14"/>
                <c:pt idx="0">
                  <c:v>240</c:v>
                </c:pt>
                <c:pt idx="1">
                  <c:v>100</c:v>
                </c:pt>
                <c:pt idx="2">
                  <c:v>13100</c:v>
                </c:pt>
                <c:pt idx="3">
                  <c:v>3</c:v>
                </c:pt>
                <c:pt idx="4">
                  <c:v>250</c:v>
                </c:pt>
                <c:pt idx="5">
                  <c:v>6000</c:v>
                </c:pt>
                <c:pt idx="6">
                  <c:v>200</c:v>
                </c:pt>
                <c:pt idx="7">
                  <c:v>50</c:v>
                </c:pt>
                <c:pt idx="8">
                  <c:v>150</c:v>
                </c:pt>
                <c:pt idx="9">
                  <c:v>200</c:v>
                </c:pt>
                <c:pt idx="10">
                  <c:v>100</c:v>
                </c:pt>
                <c:pt idx="11">
                  <c:v>400</c:v>
                </c:pt>
                <c:pt idx="12">
                  <c:v>220</c:v>
                </c:pt>
                <c:pt idx="13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7A-41E7-8736-D8C650FBC0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5"/>
        <c:gapDepth val="172"/>
        <c:shape val="box"/>
        <c:axId val="-1217360752"/>
        <c:axId val="-1217361296"/>
        <c:axId val="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'4to trimestre'!$D$92</c15:sqref>
                        </c15:formulaRef>
                      </c:ext>
                    </c:extLst>
                    <c:strCache>
                      <c:ptCount val="1"/>
                      <c:pt idx="0">
                        <c:v>% 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'4to trimestre'!$B$93:$B$106</c15:sqref>
                        </c15:formulaRef>
                      </c:ext>
                    </c:extLst>
                    <c:strCache>
                      <c:ptCount val="14"/>
                      <c:pt idx="0">
                        <c:v>Educación Inclusiva y Atención a la Diversidad</c:v>
                      </c:pt>
                      <c:pt idx="1">
                        <c:v>Comunicación Afectiva/Efectiva en el Proceso de Enseñanza-Aprendizaje</c:v>
                      </c:pt>
                      <c:pt idx="2">
                        <c:v>STEM</c:v>
                      </c:pt>
                      <c:pt idx="3">
                        <c:v>Encuentro de Editores de Revistas Científicas y Divulgativas</c:v>
                      </c:pt>
                      <c:pt idx="4">
                        <c:v>Convivio Nacional de Maestros</c:v>
                      </c:pt>
                      <c:pt idx="5">
                        <c:v>Educación APRENDO 2023</c:v>
                      </c:pt>
                      <c:pt idx="6">
                        <c:v>Evaluación Diagnostica</c:v>
                      </c:pt>
                      <c:pt idx="7">
                        <c:v>Prueba Teaching Knowledge Test (TKT)</c:v>
                      </c:pt>
                      <c:pt idx="8">
                        <c:v>Estrategias de Evaluación y Elaboración de Instrumentos</c:v>
                      </c:pt>
                      <c:pt idx="9">
                        <c:v>Seminario internacional Distrito Creativo</c:v>
                      </c:pt>
                      <c:pt idx="10">
                        <c:v>Reconstruyendo Relaciones Familiares Positivas</c:v>
                      </c:pt>
                      <c:pt idx="11">
                        <c:v>Seminario en Neurodidactica: Creando Escuelas del Futuro</c:v>
                      </c:pt>
                      <c:pt idx="12">
                        <c:v>Educación Alimentaria y Nutricional</c:v>
                      </c:pt>
                      <c:pt idx="13">
                        <c:v>Laboratorio Neulog para la Enseñanza de las Ciencias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'4to trimestre'!$D$93:$D$106</c15:sqref>
                        </c15:formulaRef>
                      </c:ext>
                    </c:extLst>
                    <c:numCache>
                      <c:formatCode>0.00%</c:formatCode>
                      <c:ptCount val="14"/>
                      <c:pt idx="0">
                        <c:v>1.1367403969118553E-2</c:v>
                      </c:pt>
                      <c:pt idx="1">
                        <c:v>4.7364183204660635E-3</c:v>
                      </c:pt>
                      <c:pt idx="2">
                        <c:v>0.62047079998105437</c:v>
                      </c:pt>
                      <c:pt idx="3">
                        <c:v>1.420925496139819E-4</c:v>
                      </c:pt>
                      <c:pt idx="4">
                        <c:v>1.1841045801165158E-2</c:v>
                      </c:pt>
                      <c:pt idx="5">
                        <c:v>0.28418509922796381</c:v>
                      </c:pt>
                      <c:pt idx="6">
                        <c:v>9.4728366409321269E-3</c:v>
                      </c:pt>
                      <c:pt idx="7">
                        <c:v>2.3682091602330317E-3</c:v>
                      </c:pt>
                      <c:pt idx="8">
                        <c:v>7.1046274806990956E-3</c:v>
                      </c:pt>
                      <c:pt idx="9">
                        <c:v>9.4728366409321269E-3</c:v>
                      </c:pt>
                      <c:pt idx="10">
                        <c:v>4.7364183204660635E-3</c:v>
                      </c:pt>
                      <c:pt idx="11">
                        <c:v>1.8945673281864254E-2</c:v>
                      </c:pt>
                      <c:pt idx="12">
                        <c:v>1.042012030502534E-2</c:v>
                      </c:pt>
                      <c:pt idx="13">
                        <c:v>4.7364183204660635E-3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A-EE7A-41E7-8736-D8C650FBC04C}"/>
                  </c:ext>
                </c:extLst>
              </c15:ser>
            </c15:filteredBarSeries>
          </c:ext>
        </c:extLst>
      </c:bar3DChart>
      <c:valAx>
        <c:axId val="-121736129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-1217360752"/>
        <c:crosses val="autoZero"/>
        <c:crossBetween val="between"/>
      </c:valAx>
      <c:catAx>
        <c:axId val="-12173607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2173612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Programas de Formación y Desarrollo Profesional   </a:t>
            </a:r>
            <a:endParaRPr lang="es-DO" sz="1000">
              <a:solidFill>
                <a:sysClr val="windowText" lastClr="000000"/>
              </a:solidFill>
              <a:effectLst/>
            </a:endParaRP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Total Becas otorgadas según Eje Geográfico</a:t>
            </a:r>
            <a:endParaRPr lang="es-DO" sz="1000">
              <a:solidFill>
                <a:sysClr val="windowText" lastClr="000000"/>
              </a:solidFill>
              <a:effectLst/>
            </a:endParaRP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Periodo octubre-diciembre 2023.</a:t>
            </a:r>
            <a:endParaRPr lang="es-DO" sz="10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'4to trimestre'!$B$178:$B$182</c:f>
              <c:strCache>
                <c:ptCount val="5"/>
                <c:pt idx="0">
                  <c:v>Metropolitana</c:v>
                </c:pt>
                <c:pt idx="1">
                  <c:v>Sur</c:v>
                </c:pt>
                <c:pt idx="2">
                  <c:v>Este</c:v>
                </c:pt>
                <c:pt idx="3">
                  <c:v>Norte</c:v>
                </c:pt>
                <c:pt idx="4">
                  <c:v>Nordeste</c:v>
                </c:pt>
              </c:strCache>
            </c:strRef>
          </c:cat>
          <c:val>
            <c:numRef>
              <c:f>'4to trimestre'!$C$178:$C$182</c:f>
              <c:numCache>
                <c:formatCode>#,##0</c:formatCode>
                <c:ptCount val="5"/>
                <c:pt idx="0">
                  <c:v>10297</c:v>
                </c:pt>
                <c:pt idx="1">
                  <c:v>7510</c:v>
                </c:pt>
                <c:pt idx="2">
                  <c:v>4610</c:v>
                </c:pt>
                <c:pt idx="3">
                  <c:v>18591</c:v>
                </c:pt>
                <c:pt idx="4">
                  <c:v>6288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E0-48AD-8FAC-087086946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217359120"/>
        <c:axId val="-1217364016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'4to trimestre'!$B$178:$B$182</c15:sqref>
                        </c15:formulaRef>
                      </c:ext>
                    </c:extLst>
                    <c:strCache>
                      <c:ptCount val="5"/>
                      <c:pt idx="0">
                        <c:v>Metropolitana</c:v>
                      </c:pt>
                      <c:pt idx="1">
                        <c:v>Sur</c:v>
                      </c:pt>
                      <c:pt idx="2">
                        <c:v>Este</c:v>
                      </c:pt>
                      <c:pt idx="3">
                        <c:v>Norte</c:v>
                      </c:pt>
                      <c:pt idx="4">
                        <c:v>Nordeste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'4to trimestre'!$D$178:$D$182</c15:sqref>
                        </c15:formulaRef>
                      </c:ext>
                    </c:extLst>
                    <c:numCache>
                      <c:formatCode>#,##0</c:formatCode>
                      <c:ptCount val="5"/>
                      <c:pt idx="0">
                        <c:v>0.21771397158322056</c:v>
                      </c:pt>
                      <c:pt idx="1">
                        <c:v>0.15878721244925575</c:v>
                      </c:pt>
                      <c:pt idx="2">
                        <c:v>9.7471244925575101E-2</c:v>
                      </c:pt>
                      <c:pt idx="3">
                        <c:v>0.39307763870094725</c:v>
                      </c:pt>
                      <c:pt idx="4">
                        <c:v>0.13294993234100136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1-F3E0-48AD-8FAC-087086946337}"/>
                  </c:ext>
                </c:extLst>
              </c15:ser>
            </c15:filteredBarSeries>
          </c:ext>
        </c:extLst>
      </c:barChart>
      <c:catAx>
        <c:axId val="-121735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217364016"/>
        <c:crosses val="autoZero"/>
        <c:auto val="1"/>
        <c:lblAlgn val="ctr"/>
        <c:lblOffset val="100"/>
        <c:noMultiLvlLbl val="0"/>
      </c:catAx>
      <c:valAx>
        <c:axId val="-1217364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21735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effectLst/>
              </a:rPr>
              <a:t>Formación Inicial  </a:t>
            </a:r>
            <a:endParaRPr lang="es-DO" sz="1000">
              <a:effectLst/>
            </a:endParaRP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Bachilleres Becados según Eje Geográfico</a:t>
            </a:r>
            <a:endParaRPr lang="es-DO" sz="1000">
              <a:effectLst/>
            </a:endParaRP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Periodo octubre-diciembre 2023.</a:t>
            </a:r>
            <a:endParaRPr lang="es-DO" sz="10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'4to trimestre'!$B$193:$B$197</c:f>
              <c:strCache>
                <c:ptCount val="5"/>
                <c:pt idx="0">
                  <c:v>Metropolitana</c:v>
                </c:pt>
                <c:pt idx="1">
                  <c:v>Sur</c:v>
                </c:pt>
                <c:pt idx="2">
                  <c:v>Este</c:v>
                </c:pt>
                <c:pt idx="3">
                  <c:v>Norte</c:v>
                </c:pt>
                <c:pt idx="4">
                  <c:v>Nordeste</c:v>
                </c:pt>
              </c:strCache>
            </c:strRef>
          </c:cat>
          <c:val>
            <c:numRef>
              <c:f>'4to trimestre'!$C$193:$C$197</c:f>
              <c:numCache>
                <c:formatCode>#,##0</c:formatCode>
                <c:ptCount val="5"/>
                <c:pt idx="0">
                  <c:v>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6D-4CBD-9F26-C4787818C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217357488"/>
        <c:axId val="-1217356944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'4to trimestre'!$B$193:$B$197</c15:sqref>
                        </c15:formulaRef>
                      </c:ext>
                    </c:extLst>
                    <c:strCache>
                      <c:ptCount val="5"/>
                      <c:pt idx="0">
                        <c:v>Metropolitana</c:v>
                      </c:pt>
                      <c:pt idx="1">
                        <c:v>Sur</c:v>
                      </c:pt>
                      <c:pt idx="2">
                        <c:v>Este</c:v>
                      </c:pt>
                      <c:pt idx="3">
                        <c:v>Norte</c:v>
                      </c:pt>
                      <c:pt idx="4">
                        <c:v>Nordeste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'4to trimestre'!$D$193:$D$197</c15:sqref>
                        </c15:formulaRef>
                      </c:ext>
                    </c:extLst>
                    <c:numCache>
                      <c:formatCode>#,##0</c:formatCode>
                      <c:ptCount val="5"/>
                      <c:pt idx="0">
                        <c:v>1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1-256D-4CBD-9F26-C4787818C535}"/>
                  </c:ext>
                </c:extLst>
              </c15:ser>
            </c15:filteredBarSeries>
          </c:ext>
        </c:extLst>
      </c:barChart>
      <c:catAx>
        <c:axId val="-1217357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217356944"/>
        <c:crosses val="autoZero"/>
        <c:auto val="1"/>
        <c:lblAlgn val="ctr"/>
        <c:lblOffset val="100"/>
        <c:noMultiLvlLbl val="0"/>
      </c:catAx>
      <c:valAx>
        <c:axId val="-1217356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217357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effectLst/>
              </a:rPr>
              <a:t>Formación Continua  </a:t>
            </a:r>
            <a:endParaRPr lang="es-DO" sz="1000">
              <a:effectLst/>
            </a:endParaRP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Docentes Becados según Eje Geográfico</a:t>
            </a:r>
            <a:endParaRPr lang="es-DO" sz="1000">
              <a:effectLst/>
            </a:endParaRP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Periodo octubre-diciembre 2023.</a:t>
            </a:r>
            <a:endParaRPr lang="es-DO" sz="10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'4to trimestre'!$B$208:$B$212</c:f>
              <c:strCache>
                <c:ptCount val="5"/>
                <c:pt idx="0">
                  <c:v>Metropolitana</c:v>
                </c:pt>
                <c:pt idx="1">
                  <c:v>Sur</c:v>
                </c:pt>
                <c:pt idx="2">
                  <c:v>Este</c:v>
                </c:pt>
                <c:pt idx="3">
                  <c:v>Norte</c:v>
                </c:pt>
                <c:pt idx="4">
                  <c:v>Nordeste</c:v>
                </c:pt>
              </c:strCache>
            </c:strRef>
          </c:cat>
          <c:val>
            <c:numRef>
              <c:f>'4to trimestre'!$C$208:$C$212</c:f>
              <c:numCache>
                <c:formatCode>#,##0</c:formatCode>
                <c:ptCount val="5"/>
                <c:pt idx="0">
                  <c:v>9784</c:v>
                </c:pt>
                <c:pt idx="1">
                  <c:v>7203</c:v>
                </c:pt>
                <c:pt idx="2">
                  <c:v>4481</c:v>
                </c:pt>
                <c:pt idx="3">
                  <c:v>18329</c:v>
                </c:pt>
                <c:pt idx="4">
                  <c:v>6227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2DD-4989-9DA5-F5E6760536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671801952"/>
        <c:axId val="-1058515456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'4to trimestre'!$B$208:$B$212</c15:sqref>
                        </c15:formulaRef>
                      </c:ext>
                    </c:extLst>
                    <c:strCache>
                      <c:ptCount val="5"/>
                      <c:pt idx="0">
                        <c:v>Metropolitana</c:v>
                      </c:pt>
                      <c:pt idx="1">
                        <c:v>Sur</c:v>
                      </c:pt>
                      <c:pt idx="2">
                        <c:v>Este</c:v>
                      </c:pt>
                      <c:pt idx="3">
                        <c:v>Norte</c:v>
                      </c:pt>
                      <c:pt idx="4">
                        <c:v>Nordeste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'4to trimestre'!$D$208:$D$212</c15:sqref>
                        </c15:formulaRef>
                      </c:ext>
                    </c:extLst>
                    <c:numCache>
                      <c:formatCode>#,##0</c:formatCode>
                      <c:ptCount val="5"/>
                      <c:pt idx="0">
                        <c:v>0.21258473839735789</c:v>
                      </c:pt>
                      <c:pt idx="1">
                        <c:v>0.15650530158178341</c:v>
                      </c:pt>
                      <c:pt idx="2">
                        <c:v>9.7362245784807927E-2</c:v>
                      </c:pt>
                      <c:pt idx="3">
                        <c:v>0.39824873978793673</c:v>
                      </c:pt>
                      <c:pt idx="4">
                        <c:v>0.13529897444811403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1-62DD-4989-9DA5-F5E67605363C}"/>
                  </c:ext>
                </c:extLst>
              </c15:ser>
            </c15:filteredBarSeries>
          </c:ext>
        </c:extLst>
      </c:barChart>
      <c:catAx>
        <c:axId val="-1671801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058515456"/>
        <c:crosses val="autoZero"/>
        <c:auto val="1"/>
        <c:lblAlgn val="ctr"/>
        <c:lblOffset val="100"/>
        <c:noMultiLvlLbl val="0"/>
      </c:catAx>
      <c:valAx>
        <c:axId val="-1058515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671801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effectLst/>
              </a:rPr>
              <a:t>Posgrado  </a:t>
            </a:r>
            <a:endParaRPr lang="es-DO" sz="1000">
              <a:effectLst/>
            </a:endParaRP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Docentes Becados según Eje Geográfico</a:t>
            </a:r>
            <a:endParaRPr lang="es-DO" sz="1000">
              <a:effectLst/>
            </a:endParaRP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Periodo octubre-diciembre 2023.</a:t>
            </a:r>
            <a:endParaRPr lang="es-DO" sz="10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'4to trimestre'!$B$224:$B$228</c:f>
              <c:strCache>
                <c:ptCount val="5"/>
                <c:pt idx="0">
                  <c:v>Metropolitana</c:v>
                </c:pt>
                <c:pt idx="1">
                  <c:v>Sur</c:v>
                </c:pt>
                <c:pt idx="2">
                  <c:v>Este</c:v>
                </c:pt>
                <c:pt idx="3">
                  <c:v>Norte</c:v>
                </c:pt>
                <c:pt idx="4">
                  <c:v>Nordeste</c:v>
                </c:pt>
              </c:strCache>
            </c:strRef>
          </c:cat>
          <c:val>
            <c:numRef>
              <c:f>'4to trimestre'!$C$224:$C$228</c:f>
              <c:numCache>
                <c:formatCode>#,##0</c:formatCode>
                <c:ptCount val="5"/>
                <c:pt idx="0">
                  <c:v>505</c:v>
                </c:pt>
                <c:pt idx="1">
                  <c:v>307</c:v>
                </c:pt>
                <c:pt idx="2">
                  <c:v>129</c:v>
                </c:pt>
                <c:pt idx="3">
                  <c:v>262</c:v>
                </c:pt>
                <c:pt idx="4">
                  <c:v>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5C-4880-A8AE-7522EFE7E3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058511104"/>
        <c:axId val="-105851600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'4to trimestre'!$B$224:$B$228</c15:sqref>
                        </c15:formulaRef>
                      </c:ext>
                    </c:extLst>
                    <c:strCache>
                      <c:ptCount val="5"/>
                      <c:pt idx="0">
                        <c:v>Metropolitana</c:v>
                      </c:pt>
                      <c:pt idx="1">
                        <c:v>Sur</c:v>
                      </c:pt>
                      <c:pt idx="2">
                        <c:v>Este</c:v>
                      </c:pt>
                      <c:pt idx="3">
                        <c:v>Norte</c:v>
                      </c:pt>
                      <c:pt idx="4">
                        <c:v>Nordeste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'4to trimestre'!$D$224:$D$228</c15:sqref>
                        </c15:formulaRef>
                      </c:ext>
                    </c:extLst>
                    <c:numCache>
                      <c:formatCode>#,##0</c:formatCode>
                      <c:ptCount val="5"/>
                      <c:pt idx="0">
                        <c:v>0.39952531645569622</c:v>
                      </c:pt>
                      <c:pt idx="1">
                        <c:v>0.24287974683544303</c:v>
                      </c:pt>
                      <c:pt idx="2">
                        <c:v>0.10205696202531646</c:v>
                      </c:pt>
                      <c:pt idx="3">
                        <c:v>0.20727848101265822</c:v>
                      </c:pt>
                      <c:pt idx="4">
                        <c:v>4.8259493670886076E-2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1-E25C-4880-A8AE-7522EFE7E352}"/>
                  </c:ext>
                </c:extLst>
              </c15:ser>
            </c15:filteredBarSeries>
          </c:ext>
        </c:extLst>
      </c:barChart>
      <c:catAx>
        <c:axId val="-1058511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058516000"/>
        <c:crosses val="autoZero"/>
        <c:auto val="1"/>
        <c:lblAlgn val="ctr"/>
        <c:lblOffset val="100"/>
        <c:noMultiLvlLbl val="0"/>
      </c:catAx>
      <c:valAx>
        <c:axId val="-1058516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058511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Departamento de Posgrado</a:t>
            </a: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Docentes Becados vs Meta del año </a:t>
            </a:r>
            <a:endParaRPr lang="es-DO" sz="1000" b="1">
              <a:solidFill>
                <a:sysClr val="windowText" lastClr="000000"/>
              </a:solidFill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Periodo  octubre-diciembre 2023.</a:t>
            </a:r>
            <a:endParaRPr lang="es-DO" sz="1000">
              <a:effectLst/>
            </a:endParaRPr>
          </a:p>
        </c:rich>
      </c:tx>
      <c:layout>
        <c:manualLayout>
          <c:xMode val="edge"/>
          <c:yMode val="edge"/>
          <c:x val="0.22414090588201577"/>
          <c:y val="5.698005698005698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10374567692416863"/>
          <c:y val="0.29777082488984646"/>
          <c:w val="0.82977230928154055"/>
          <c:h val="0.482222450271901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'4to trimestre'!$B$124</c:f>
              <c:strCache>
                <c:ptCount val="1"/>
                <c:pt idx="0">
                  <c:v>Docentes Beneficiados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'4to trimestre'!$A$125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'4to trimestre'!$B$125</c:f>
              <c:numCache>
                <c:formatCode>_-* #,##0_-;\-* #,##0_-;_-* "-"??_-;_-@_-</c:formatCode>
                <c:ptCount val="1"/>
                <c:pt idx="0">
                  <c:v>1264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B44-4BE5-8C87-07D240C2B132}"/>
            </c:ext>
          </c:extLst>
        </c:ser>
        <c:ser>
          <c:idx val="1"/>
          <c:order val="1"/>
          <c:tx>
            <c:strRef>
              <c:f>'4to trimestre'!$C$124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'4to trimestre'!$A$125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'4to trimestre'!$C$125</c:f>
              <c:numCache>
                <c:formatCode>_-* #,##0_-;\-* #,##0_-;_-* "-"??_-;_-@_-</c:formatCode>
                <c:ptCount val="1"/>
                <c:pt idx="0">
                  <c:v>400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BB44-4BE5-8C87-07D240C2B1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1058512736"/>
        <c:axId val="-1058514912"/>
      </c:barChart>
      <c:catAx>
        <c:axId val="-1058512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058514912"/>
        <c:crosses val="autoZero"/>
        <c:auto val="1"/>
        <c:lblAlgn val="ctr"/>
        <c:lblOffset val="100"/>
        <c:noMultiLvlLbl val="0"/>
      </c:catAx>
      <c:valAx>
        <c:axId val="-1058514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058512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effectLst/>
              </a:rPr>
              <a:t>Programas de Formación y Desarrollo Profesional  % Becas otorgadas por Tipo de Programa</a:t>
            </a:r>
            <a:endParaRPr lang="es-DO" sz="1000"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Periodo octubre-diciembre 2023.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1605226188486574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6036025810874422E-2"/>
          <c:y val="0.19029666349097984"/>
          <c:w val="0.96396397418912561"/>
          <c:h val="0.4384504463924554"/>
        </c:manualLayout>
      </c:layout>
      <c:pie3DChart>
        <c:varyColors val="1"/>
        <c:ser>
          <c:idx val="1"/>
          <c:order val="1"/>
          <c:dPt>
            <c:idx val="0"/>
            <c:bubble3D val="0"/>
            <c:spPr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4C3-4BFF-B26A-79F046673965}"/>
              </c:ext>
            </c:extLst>
          </c:dPt>
          <c:dPt>
            <c:idx val="1"/>
            <c:bubble3D val="0"/>
            <c:explosion val="119"/>
            <c:spPr>
              <a:solidFill>
                <a:srgbClr val="00B0F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B976-4CE4-AE46-613085D7BD9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4C3-4BFF-B26A-79F046673965}"/>
              </c:ext>
            </c:extLst>
          </c:dPt>
          <c:dPt>
            <c:idx val="3"/>
            <c:bubble3D val="0"/>
            <c:explosion val="35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2.1866064590745599E-2"/>
                  <c:y val="6.241352682460674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4C3-4BFF-B26A-79F04667396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6.1856031353164739E-2"/>
                  <c:y val="2.39055634799940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B976-4CE4-AE46-613085D7BD9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'4to trimestre'!$B$152:$C$155</c:f>
              <c:multiLvlStrCache>
                <c:ptCount val="4"/>
                <c:lvl>
                  <c:pt idx="0">
                    <c:v>Licenciaturas</c:v>
                  </c:pt>
                  <c:pt idx="1">
                    <c:v>Diplomados, Talleres, Congresos, Cursos y Seminarios.</c:v>
                  </c:pt>
                  <c:pt idx="2">
                    <c:v>CON BASE</c:v>
                  </c:pt>
                  <c:pt idx="3">
                    <c:v>Especialidades, Maestrías </c:v>
                  </c:pt>
                </c:lvl>
                <c:lvl>
                  <c:pt idx="0">
                    <c:v>Formación Inicial</c:v>
                  </c:pt>
                  <c:pt idx="1">
                    <c:v>Formación Continua</c:v>
                  </c:pt>
                  <c:pt idx="3">
                    <c:v>Posgrado</c:v>
                  </c:pt>
                </c:lvl>
              </c:multiLvlStrCache>
            </c:multiLvlStrRef>
          </c:cat>
          <c:val>
            <c:numRef>
              <c:f>'4to trimestre'!$E$152:$E$155</c:f>
              <c:numCache>
                <c:formatCode>#,##0</c:formatCode>
                <c:ptCount val="4"/>
                <c:pt idx="0">
                  <c:v>1.6914749661705008E-4</c:v>
                </c:pt>
                <c:pt idx="1">
                  <c:v>0.89999154262516912</c:v>
                </c:pt>
                <c:pt idx="2">
                  <c:v>7.3114005412719896E-2</c:v>
                </c:pt>
                <c:pt idx="3">
                  <c:v>2.6725304465493909E-2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B976-4CE4-AE46-613085D7B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extLst xmlns:c16r2="http://schemas.microsoft.com/office/drawing/2015/06/chart">
          <c:ext xmlns:c15="http://schemas.microsoft.com/office/drawing/2012/chart" uri="{02D57815-91ED-43cb-92C2-25804820EDAC}">
            <c15:filteredPieSeries>
              <c15:ser>
                <c:idx val="0"/>
                <c:order val="0"/>
                <c:explosion val="37"/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1-B976-4CE4-AE46-613085D7BD9D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3-B976-4CE4-AE46-613085D7BD9D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5-B976-4CE4-AE46-613085D7BD9D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6r2="http://schemas.microsoft.com/office/drawing/2015/06/chart">
                    <c:ext uri="{CE6537A1-D6FC-4f65-9D91-7224C49458BB}"/>
                  </c:extLst>
                </c:dLbls>
                <c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'4to trimestre'!$B$152:$C$155</c15:sqref>
                        </c15:formulaRef>
                      </c:ext>
                    </c:extLst>
                    <c:multiLvlStrCache>
                      <c:ptCount val="4"/>
                      <c:lvl>
                        <c:pt idx="0">
                          <c:v>Licenciaturas</c:v>
                        </c:pt>
                        <c:pt idx="1">
                          <c:v>Diplomados, Talleres, Congresos, Cursos y Seminarios.</c:v>
                        </c:pt>
                        <c:pt idx="2">
                          <c:v>CON BASE</c:v>
                        </c:pt>
                        <c:pt idx="3">
                          <c:v>Especialidades, Maestrías </c:v>
                        </c:pt>
                      </c:lvl>
                      <c:lvl>
                        <c:pt idx="0">
                          <c:v>Formación Inicial</c:v>
                        </c:pt>
                        <c:pt idx="1">
                          <c:v>Formación Continua</c:v>
                        </c:pt>
                        <c:pt idx="3">
                          <c:v>Posgrado</c:v>
                        </c:pt>
                      </c:lvl>
                    </c:multiLvlStrCache>
                  </c:multiLvl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'4to trimestre'!$D$152:$D$155</c15:sqref>
                        </c15:formulaRef>
                      </c:ext>
                    </c:extLst>
                    <c:numCache>
                      <c:formatCode>#,##0</c:formatCode>
                      <c:ptCount val="4"/>
                      <c:pt idx="0">
                        <c:v>8</c:v>
                      </c:pt>
                      <c:pt idx="1">
                        <c:v>42566</c:v>
                      </c:pt>
                      <c:pt idx="2">
                        <c:v>3458</c:v>
                      </c:pt>
                      <c:pt idx="3">
                        <c:v>1264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8-B976-4CE4-AE46-613085D7BD9D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1553654946824161E-2"/>
          <c:y val="0.61467152748109322"/>
          <c:w val="0.94037768592532145"/>
          <c:h val="0.385328472518906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effectLst/>
              </a:rPr>
              <a:t>Programas de Formación y Desarrollo Profesional </a:t>
            </a:r>
            <a:endParaRPr lang="es-DO" sz="1000"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% Docentes Becados que concluyeron la formación, por Tipo de Programa</a:t>
            </a: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Periodo octubre-diciembre 2023.</a:t>
            </a:r>
            <a:endParaRPr lang="es-DO" sz="1000">
              <a:effectLst/>
            </a:endParaRPr>
          </a:p>
        </c:rich>
      </c:tx>
      <c:layout>
        <c:manualLayout>
          <c:xMode val="edge"/>
          <c:yMode val="edge"/>
          <c:x val="0.1605226188486574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2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3333329550023534"/>
          <c:y val="0.27810719362203701"/>
          <c:w val="0.76216222964822877"/>
          <c:h val="0.32803976426023668"/>
        </c:manualLayout>
      </c:layout>
      <c:bar3DChart>
        <c:barDir val="col"/>
        <c:grouping val="clustered"/>
        <c:varyColors val="0"/>
        <c:ser>
          <c:idx val="1"/>
          <c:order val="1"/>
          <c:spPr>
            <a:solidFill>
              <a:srgbClr val="00B050"/>
            </a:solidFill>
            <a:ln w="25400">
              <a:solidFill>
                <a:schemeClr val="lt1"/>
              </a:solidFill>
            </a:ln>
            <a:effectLst/>
            <a:sp3d contourW="25400">
              <a:contourClr>
                <a:schemeClr val="lt1"/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EC40-452F-BBF3-3D0F0A129A70}"/>
              </c:ext>
            </c:extLst>
          </c:dPt>
          <c:dPt>
            <c:idx val="1"/>
            <c:invertIfNegative val="0"/>
            <c:bubble3D val="0"/>
            <c:explosion val="54"/>
            <c:spPr>
              <a:solidFill>
                <a:srgbClr val="00B0F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EC40-452F-BBF3-3D0F0A129A70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C40-452F-BBF3-3D0F0A129A70}"/>
              </c:ext>
            </c:extLst>
          </c:dPt>
          <c:dLbls>
            <c:dLbl>
              <c:idx val="0"/>
              <c:layout>
                <c:manualLayout>
                  <c:x val="-4.5286218263114632E-4"/>
                  <c:y val="-3.701921875150230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EC40-452F-BBF3-3D0F0A129A7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8828820648699474E-2"/>
                  <c:y val="-3.90720390720390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EC40-452F-BBF3-3D0F0A129A7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6064105536183438E-2"/>
                  <c:y val="-1.076865391826012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C40-452F-BBF3-3D0F0A129A7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'4to trimestre'!$B$165:$C$167</c15:sqref>
                  </c15:fullRef>
                  <c15:levelRef>
                    <c15:sqref>'4to trimestre'!$B$165:$B$167</c15:sqref>
                  </c15:levelRef>
                </c:ext>
              </c:extLst>
              <c:f>'4to trimestre'!$B$165:$B$167</c:f>
              <c:strCache>
                <c:ptCount val="3"/>
                <c:pt idx="0">
                  <c:v>Formación Inicial</c:v>
                </c:pt>
                <c:pt idx="1">
                  <c:v>Formación Continua</c:v>
                </c:pt>
                <c:pt idx="2">
                  <c:v>Posgrado</c:v>
                </c:pt>
              </c:strCache>
            </c:strRef>
          </c:cat>
          <c:val>
            <c:numRef>
              <c:f>'4to trimestre'!$E$165:$E$167</c:f>
              <c:numCache>
                <c:formatCode>#,##0</c:formatCode>
                <c:ptCount val="3"/>
                <c:pt idx="0">
                  <c:v>6.671608598962194E-3</c:v>
                </c:pt>
                <c:pt idx="1">
                  <c:v>0.9511366444279713</c:v>
                </c:pt>
                <c:pt idx="2">
                  <c:v>4.219174697306647E-2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EC40-452F-BBF3-3D0F0A129A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-1209607328"/>
        <c:axId val="-1209636160"/>
        <c:axId val="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rgbClr val="00B0F0"/>
                  </a:solidFill>
                  <a:ln w="25400">
                    <a:solidFill>
                      <a:schemeClr val="lt1"/>
                    </a:solidFill>
                  </a:ln>
                  <a:effectLst/>
                  <a:sp3d contourW="25400">
                    <a:contourClr>
                      <a:schemeClr val="lt1"/>
                    </a:contourClr>
                  </a:sp3d>
                </c:spPr>
                <c:invertIfNegative val="0"/>
                <c:dPt>
                  <c:idx val="0"/>
                  <c:invertIfNegative val="0"/>
                  <c:bubble3D val="0"/>
                  <c:spPr>
                    <a:solidFill>
                      <a:schemeClr val="accent2">
                        <a:lumMod val="75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1-EC40-452F-BBF3-3D0F0A129A70}"/>
                    </c:ext>
                  </c:extLst>
                </c:dPt>
                <c:dPt>
                  <c:idx val="1"/>
                  <c:invertIfNegative val="0"/>
                  <c:bubble3D val="0"/>
                  <c:spPr>
                    <a:solidFill>
                      <a:srgbClr val="00B0F0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3-EC40-452F-BBF3-3D0F0A129A70}"/>
                    </c:ext>
                  </c:extLst>
                </c:dPt>
                <c:dPt>
                  <c:idx val="2"/>
                  <c:invertIfNegative val="0"/>
                  <c:bubble3D val="0"/>
                  <c:spPr>
                    <a:solidFill>
                      <a:srgbClr val="00B050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5-EC40-452F-BBF3-3D0F0A129A70}"/>
                    </c:ext>
                  </c:extLst>
                </c:dPt>
                <c:dLbls>
                  <c:dLbl>
                    <c:idx val="0"/>
                    <c:layout>
                      <c:manualLayout>
                        <c:x val="3.0629203198069603E-2"/>
                        <c:y val="2.5955235188841769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1-EC40-452F-BBF3-3D0F0A129A70}"/>
                      </c:ext>
                      <c:ext uri="{CE6537A1-D6FC-4f65-9D91-7224C49458BB}"/>
                    </c:extLst>
                  </c:dLbl>
                  <c:dLbl>
                    <c:idx val="2"/>
                    <c:layout>
                      <c:manualLayout>
                        <c:x val="-2.0619984217923183E-3"/>
                        <c:y val="3.3811602926095773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5-EC40-452F-BBF3-3D0F0A129A70}"/>
                      </c:ext>
                      <c:ext uri="{CE6537A1-D6FC-4f65-9D91-7224C49458BB}"/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'4to trimestre'!$B$165:$C$167</c15:sqref>
                        </c15:fullRef>
                        <c15:levelRef>
                          <c15:sqref>'4to trimestre'!$B$165:$B$167</c15:sqref>
                        </c15:levelRef>
                        <c15:formulaRef>
                          <c15:sqref>'4to trimestre'!$B$165:$B$167</c15:sqref>
                        </c15:formulaRef>
                      </c:ext>
                    </c:extLst>
                    <c:strCache>
                      <c:ptCount val="3"/>
                      <c:pt idx="0">
                        <c:v>Formación Inicial</c:v>
                      </c:pt>
                      <c:pt idx="1">
                        <c:v>Formación Continua</c:v>
                      </c:pt>
                      <c:pt idx="2">
                        <c:v>Posgrado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'4to trimestre'!$D$165:$D$167</c15:sqref>
                        </c15:formulaRef>
                      </c:ext>
                    </c:extLst>
                    <c:numCache>
                      <c:formatCode>#,##0</c:formatCode>
                      <c:ptCount val="3"/>
                      <c:pt idx="0">
                        <c:v>108</c:v>
                      </c:pt>
                      <c:pt idx="1">
                        <c:v>15397</c:v>
                      </c:pt>
                      <c:pt idx="2">
                        <c:v>683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6-EC40-452F-BBF3-3D0F0A129A70}"/>
                  </c:ext>
                </c:extLst>
              </c15:ser>
            </c15:filteredBarSeries>
          </c:ext>
        </c:extLst>
      </c:bar3DChart>
      <c:catAx>
        <c:axId val="-1209607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209636160"/>
        <c:crosses val="autoZero"/>
        <c:auto val="1"/>
        <c:lblAlgn val="ctr"/>
        <c:lblOffset val="100"/>
        <c:noMultiLvlLbl val="0"/>
      </c:catAx>
      <c:valAx>
        <c:axId val="-1209636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209607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effectLst/>
              </a:rPr>
              <a:t>Formación Continua- Diplomados </a:t>
            </a:r>
            <a:endParaRPr lang="es-DO" sz="1000"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% Becas otorgadas en diplomados según área formativa</a:t>
            </a:r>
            <a:endParaRPr lang="es-DO" sz="1000"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Periodo octubre-diciembre 2023.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12772475516094395"/>
          <c:y val="2.66791585958756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41223320881382264"/>
          <c:y val="0.12824816327769117"/>
          <c:w val="0.52469564873760688"/>
          <c:h val="0.81532086694810146"/>
        </c:manualLayout>
      </c:layout>
      <c:bar3DChart>
        <c:barDir val="bar"/>
        <c:grouping val="clustered"/>
        <c:varyColors val="0"/>
        <c:ser>
          <c:idx val="1"/>
          <c:order val="1"/>
          <c:tx>
            <c:strRef>
              <c:f>'4to trimestre'!$D$58</c:f>
              <c:strCache>
                <c:ptCount val="1"/>
                <c:pt idx="0">
                  <c:v>%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4981268990159185E-2"/>
                  <c:y val="4.18628783069186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100-43CF-9B50-774CD392632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4981268990159252E-2"/>
                  <c:y val="-4.18628783069201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100-43CF-9B50-774CD392632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'4to trimestre'!$B$59:$B$84</c:f>
              <c:strCache>
                <c:ptCount val="26"/>
                <c:pt idx="0">
                  <c:v>Educación Inclusiva y Atención a la Diversidad</c:v>
                </c:pt>
                <c:pt idx="1">
                  <c:v>Matemática,  Lectura y Escritura </c:v>
                </c:pt>
                <c:pt idx="2">
                  <c:v>Francés</c:v>
                </c:pt>
                <c:pt idx="3">
                  <c:v>Investigación</c:v>
                </c:pt>
                <c:pt idx="4">
                  <c:v>Inglés</c:v>
                </c:pt>
                <c:pt idx="5">
                  <c:v>Lengua de Señas</c:v>
                </c:pt>
                <c:pt idx="6">
                  <c:v>Ortográficas y Gramaticales</c:v>
                </c:pt>
                <c:pt idx="7">
                  <c:v>Estadística</c:v>
                </c:pt>
                <c:pt idx="8">
                  <c:v>Liderazgo Efectivo para la Gestión de la Calidad </c:v>
                </c:pt>
                <c:pt idx="9">
                  <c:v>STEM</c:v>
                </c:pt>
                <c:pt idx="10">
                  <c:v>Habilidades Directivas en la Gestión Educativa</c:v>
                </c:pt>
                <c:pt idx="11">
                  <c:v>Metodologías Activas del Aprendizaje</c:v>
                </c:pt>
                <c:pt idx="12">
                  <c:v>Ciencias de la Naturaleza</c:v>
                </c:pt>
                <c:pt idx="13">
                  <c:v>Ciencias Sociales</c:v>
                </c:pt>
                <c:pt idx="14">
                  <c:v> Auxilios Pediátricos, Urgencias y Emergencias</c:v>
                </c:pt>
                <c:pt idx="15">
                  <c:v> Neurodesarrollo y Estimulación Temprana en la Primera Infancia</c:v>
                </c:pt>
                <c:pt idx="16">
                  <c:v>Coordinación Pedagógica</c:v>
                </c:pt>
                <c:pt idx="17">
                  <c:v>Música Popular Dominicana y Caribeña</c:v>
                </c:pt>
                <c:pt idx="18">
                  <c:v>Estrategias Lúdicas en el Nivel Inicial</c:v>
                </c:pt>
                <c:pt idx="19">
                  <c:v>Gestión y Liderazgo Educativo</c:v>
                </c:pt>
                <c:pt idx="20">
                  <c:v>Educación Psicomotriz y Expresión  Corporal</c:v>
                </c:pt>
                <c:pt idx="21">
                  <c:v>Cine en el Aula</c:v>
                </c:pt>
                <c:pt idx="22">
                  <c:v>Alfabetización como Construcción Social</c:v>
                </c:pt>
                <c:pt idx="23">
                  <c:v> Intervención Psicopedagógica</c:v>
                </c:pt>
                <c:pt idx="24">
                  <c:v>Señales de Alerta del Desarrollo</c:v>
                </c:pt>
                <c:pt idx="25">
                  <c:v>Diplomado Programa Construyendo la Base de los Aprendizajes (CON BASE)</c:v>
                </c:pt>
              </c:strCache>
            </c:strRef>
          </c:cat>
          <c:val>
            <c:numRef>
              <c:f>'4to trimestre'!$D$59:$D$84</c:f>
              <c:numCache>
                <c:formatCode>0.00%</c:formatCode>
                <c:ptCount val="26"/>
                <c:pt idx="0">
                  <c:v>1.6057163502067359E-2</c:v>
                </c:pt>
                <c:pt idx="1">
                  <c:v>0.30725382361205894</c:v>
                </c:pt>
                <c:pt idx="2">
                  <c:v>6.0214363132752597E-3</c:v>
                </c:pt>
                <c:pt idx="3">
                  <c:v>4.8171490506202083E-3</c:v>
                </c:pt>
                <c:pt idx="4">
                  <c:v>8.0285817510336796E-2</c:v>
                </c:pt>
                <c:pt idx="5">
                  <c:v>8.8314399261370472E-3</c:v>
                </c:pt>
                <c:pt idx="6">
                  <c:v>6.0214363132752597E-3</c:v>
                </c:pt>
                <c:pt idx="7">
                  <c:v>4.8171490506202083E-3</c:v>
                </c:pt>
                <c:pt idx="8">
                  <c:v>2.0071454377584199E-2</c:v>
                </c:pt>
                <c:pt idx="9">
                  <c:v>0.12624944803500462</c:v>
                </c:pt>
                <c:pt idx="10">
                  <c:v>2.0071454377584199E-2</c:v>
                </c:pt>
                <c:pt idx="11">
                  <c:v>2.0071454377584199E-2</c:v>
                </c:pt>
                <c:pt idx="12">
                  <c:v>1.00357271887921E-2</c:v>
                </c:pt>
                <c:pt idx="13">
                  <c:v>8.0285817510336796E-3</c:v>
                </c:pt>
                <c:pt idx="14">
                  <c:v>1.9268596202480833E-2</c:v>
                </c:pt>
                <c:pt idx="15">
                  <c:v>4.2150054192926821E-3</c:v>
                </c:pt>
                <c:pt idx="16">
                  <c:v>1.1240014451447152E-2</c:v>
                </c:pt>
                <c:pt idx="17">
                  <c:v>6.0214363132752597E-3</c:v>
                </c:pt>
                <c:pt idx="18">
                  <c:v>1.3447874432981413E-2</c:v>
                </c:pt>
                <c:pt idx="19">
                  <c:v>3.1391754646541689E-2</c:v>
                </c:pt>
                <c:pt idx="20">
                  <c:v>1.00357271887921E-2</c:v>
                </c:pt>
                <c:pt idx="21">
                  <c:v>6.0214363132752597E-3</c:v>
                </c:pt>
                <c:pt idx="22">
                  <c:v>0.10224398859941392</c:v>
                </c:pt>
                <c:pt idx="23">
                  <c:v>1.505359078318815E-2</c:v>
                </c:pt>
                <c:pt idx="24">
                  <c:v>3.612861787965156E-3</c:v>
                </c:pt>
                <c:pt idx="25">
                  <c:v>0.13881417847537234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100-43CF-9B50-774CD39263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209609504"/>
        <c:axId val="-1209610048"/>
        <c:axId val="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'4to trimestre'!$C$58</c15:sqref>
                        </c15:formulaRef>
                      </c:ext>
                    </c:extLst>
                    <c:strCache>
                      <c:ptCount val="1"/>
                      <c:pt idx="0">
                        <c:v>Docentes Beneficiados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rgbClr val="FF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'4to trimestre'!$B$59:$B$84</c15:sqref>
                        </c15:formulaRef>
                      </c:ext>
                    </c:extLst>
                    <c:strCache>
                      <c:ptCount val="26"/>
                      <c:pt idx="0">
                        <c:v>Educación Inclusiva y Atención a la Diversidad</c:v>
                      </c:pt>
                      <c:pt idx="1">
                        <c:v>Matemática,  Lectura y Escritura </c:v>
                      </c:pt>
                      <c:pt idx="2">
                        <c:v>Francés</c:v>
                      </c:pt>
                      <c:pt idx="3">
                        <c:v>Investigación</c:v>
                      </c:pt>
                      <c:pt idx="4">
                        <c:v>Inglés</c:v>
                      </c:pt>
                      <c:pt idx="5">
                        <c:v>Lengua de Señas</c:v>
                      </c:pt>
                      <c:pt idx="6">
                        <c:v>Ortográficas y Gramaticales</c:v>
                      </c:pt>
                      <c:pt idx="7">
                        <c:v>Estadística</c:v>
                      </c:pt>
                      <c:pt idx="8">
                        <c:v>Liderazgo Efectivo para la Gestión de la Calidad </c:v>
                      </c:pt>
                      <c:pt idx="9">
                        <c:v>STEM</c:v>
                      </c:pt>
                      <c:pt idx="10">
                        <c:v>Habilidades Directivas en la Gestión Educativa</c:v>
                      </c:pt>
                      <c:pt idx="11">
                        <c:v>Metodologías Activas del Aprendizaje</c:v>
                      </c:pt>
                      <c:pt idx="12">
                        <c:v>Ciencias de la Naturaleza</c:v>
                      </c:pt>
                      <c:pt idx="13">
                        <c:v>Ciencias Sociales</c:v>
                      </c:pt>
                      <c:pt idx="14">
                        <c:v> Auxilios Pediátricos, Urgencias y Emergencias</c:v>
                      </c:pt>
                      <c:pt idx="15">
                        <c:v> Neurodesarrollo y Estimulación Temprana en la Primera Infancia</c:v>
                      </c:pt>
                      <c:pt idx="16">
                        <c:v>Coordinación Pedagógica</c:v>
                      </c:pt>
                      <c:pt idx="17">
                        <c:v>Música Popular Dominicana y Caribeña</c:v>
                      </c:pt>
                      <c:pt idx="18">
                        <c:v>Estrategias Lúdicas en el Nivel Inicial</c:v>
                      </c:pt>
                      <c:pt idx="19">
                        <c:v>Gestión y Liderazgo Educativo</c:v>
                      </c:pt>
                      <c:pt idx="20">
                        <c:v>Educación Psicomotriz y Expresión  Corporal</c:v>
                      </c:pt>
                      <c:pt idx="21">
                        <c:v>Cine en el Aula</c:v>
                      </c:pt>
                      <c:pt idx="22">
                        <c:v>Alfabetización como Construcción Social</c:v>
                      </c:pt>
                      <c:pt idx="23">
                        <c:v> Intervención Psicopedagógica</c:v>
                      </c:pt>
                      <c:pt idx="24">
                        <c:v>Señales de Alerta del Desarrollo</c:v>
                      </c:pt>
                      <c:pt idx="25">
                        <c:v>Diplomado Programa Construyendo la Base de los Aprendizajes (CON BASE)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'4to trimestre'!$C$59:$C$84</c15:sqref>
                        </c15:formulaRef>
                      </c:ext>
                    </c:extLst>
                    <c:numCache>
                      <c:formatCode>#,##0</c:formatCode>
                      <c:ptCount val="26"/>
                      <c:pt idx="0">
                        <c:v>400</c:v>
                      </c:pt>
                      <c:pt idx="1">
                        <c:v>7654</c:v>
                      </c:pt>
                      <c:pt idx="2">
                        <c:v>150</c:v>
                      </c:pt>
                      <c:pt idx="3">
                        <c:v>120</c:v>
                      </c:pt>
                      <c:pt idx="4">
                        <c:v>2000</c:v>
                      </c:pt>
                      <c:pt idx="5">
                        <c:v>220</c:v>
                      </c:pt>
                      <c:pt idx="6">
                        <c:v>150</c:v>
                      </c:pt>
                      <c:pt idx="7">
                        <c:v>120</c:v>
                      </c:pt>
                      <c:pt idx="8">
                        <c:v>500</c:v>
                      </c:pt>
                      <c:pt idx="9">
                        <c:v>3145</c:v>
                      </c:pt>
                      <c:pt idx="10">
                        <c:v>500</c:v>
                      </c:pt>
                      <c:pt idx="11">
                        <c:v>500</c:v>
                      </c:pt>
                      <c:pt idx="12">
                        <c:v>250</c:v>
                      </c:pt>
                      <c:pt idx="13">
                        <c:v>200</c:v>
                      </c:pt>
                      <c:pt idx="14">
                        <c:v>480</c:v>
                      </c:pt>
                      <c:pt idx="15">
                        <c:v>105</c:v>
                      </c:pt>
                      <c:pt idx="16">
                        <c:v>280</c:v>
                      </c:pt>
                      <c:pt idx="17">
                        <c:v>150</c:v>
                      </c:pt>
                      <c:pt idx="18">
                        <c:v>335</c:v>
                      </c:pt>
                      <c:pt idx="19">
                        <c:v>782</c:v>
                      </c:pt>
                      <c:pt idx="20">
                        <c:v>250</c:v>
                      </c:pt>
                      <c:pt idx="21">
                        <c:v>150</c:v>
                      </c:pt>
                      <c:pt idx="22">
                        <c:v>2547</c:v>
                      </c:pt>
                      <c:pt idx="23">
                        <c:v>375</c:v>
                      </c:pt>
                      <c:pt idx="24">
                        <c:v>90</c:v>
                      </c:pt>
                      <c:pt idx="25">
                        <c:v>3458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5100-43CF-9B50-774CD3926327}"/>
                  </c:ext>
                </c:extLst>
              </c15:ser>
            </c15:filteredBarSeries>
          </c:ext>
        </c:extLst>
      </c:bar3DChart>
      <c:valAx>
        <c:axId val="-120961004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-1209609504"/>
        <c:crosses val="autoZero"/>
        <c:crossBetween val="between"/>
      </c:valAx>
      <c:catAx>
        <c:axId val="-1209609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2096100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effectLst/>
              </a:rPr>
              <a:t>Formación Continua-  Talleres, Congresos, Cursos y Seminarios </a:t>
            </a:r>
            <a:endParaRPr lang="es-DO" sz="1000"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Becas otorgadas según área formativa</a:t>
            </a:r>
            <a:endParaRPr lang="es-DO" sz="1000"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Periodo octubre-diciembre 2023.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13179800884779594"/>
          <c:y val="1.66917337579993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8227059015996984"/>
          <c:y val="0.15931633119238936"/>
          <c:w val="0.61128452439380032"/>
          <c:h val="0.81001370562468089"/>
        </c:manualLayout>
      </c:layout>
      <c:bar3DChart>
        <c:barDir val="bar"/>
        <c:grouping val="clustered"/>
        <c:varyColors val="0"/>
        <c:ser>
          <c:idx val="1"/>
          <c:order val="1"/>
          <c:tx>
            <c:strRef>
              <c:f>'4to trimestre'!$D$92</c:f>
              <c:strCache>
                <c:ptCount val="1"/>
                <c:pt idx="0">
                  <c:v>%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4.0600615979913077E-3"/>
                  <c:y val="-5.5517145722638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B2D-4B1C-ACD0-973CDAB8362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6251413695239317E-3"/>
                  <c:y val="-1.51089410766885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B2D-4B1C-ACD0-973CDAB8362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'4to trimestre'!$B$93:$B$106</c:f>
              <c:strCache>
                <c:ptCount val="14"/>
                <c:pt idx="0">
                  <c:v>Educación Inclusiva y Atención a la Diversidad</c:v>
                </c:pt>
                <c:pt idx="1">
                  <c:v>Comunicación Afectiva/Efectiva en el Proceso de Enseñanza-Aprendizaje</c:v>
                </c:pt>
                <c:pt idx="2">
                  <c:v>STEM</c:v>
                </c:pt>
                <c:pt idx="3">
                  <c:v>Encuentro de Editores de Revistas Científicas y Divulgativas</c:v>
                </c:pt>
                <c:pt idx="4">
                  <c:v>Convivio Nacional de Maestros</c:v>
                </c:pt>
                <c:pt idx="5">
                  <c:v>Educación APRENDO 2023</c:v>
                </c:pt>
                <c:pt idx="6">
                  <c:v>Evaluación Diagnostica</c:v>
                </c:pt>
                <c:pt idx="7">
                  <c:v>Prueba Teaching Knowledge Test (TKT)</c:v>
                </c:pt>
                <c:pt idx="8">
                  <c:v>Estrategias de Evaluación y Elaboración de Instrumentos</c:v>
                </c:pt>
                <c:pt idx="9">
                  <c:v>Seminario internacional Distrito Creativo</c:v>
                </c:pt>
                <c:pt idx="10">
                  <c:v>Reconstruyendo Relaciones Familiares Positivas</c:v>
                </c:pt>
                <c:pt idx="11">
                  <c:v>Seminario en Neurodidactica: Creando Escuelas del Futuro</c:v>
                </c:pt>
                <c:pt idx="12">
                  <c:v>Educación Alimentaria y Nutricional</c:v>
                </c:pt>
                <c:pt idx="13">
                  <c:v>Laboratorio Neulog para la Enseñanza de las Ciencias</c:v>
                </c:pt>
              </c:strCache>
            </c:strRef>
          </c:cat>
          <c:val>
            <c:numRef>
              <c:f>'4to trimestre'!$D$93:$D$106</c:f>
              <c:numCache>
                <c:formatCode>0.00%</c:formatCode>
                <c:ptCount val="14"/>
                <c:pt idx="0">
                  <c:v>1.1367403969118553E-2</c:v>
                </c:pt>
                <c:pt idx="1">
                  <c:v>4.7364183204660635E-3</c:v>
                </c:pt>
                <c:pt idx="2">
                  <c:v>0.62047079998105437</c:v>
                </c:pt>
                <c:pt idx="3">
                  <c:v>1.420925496139819E-4</c:v>
                </c:pt>
                <c:pt idx="4">
                  <c:v>1.1841045801165158E-2</c:v>
                </c:pt>
                <c:pt idx="5">
                  <c:v>0.28418509922796381</c:v>
                </c:pt>
                <c:pt idx="6">
                  <c:v>9.4728366409321269E-3</c:v>
                </c:pt>
                <c:pt idx="7">
                  <c:v>2.3682091602330317E-3</c:v>
                </c:pt>
                <c:pt idx="8">
                  <c:v>7.1046274806990956E-3</c:v>
                </c:pt>
                <c:pt idx="9">
                  <c:v>9.4728366409321269E-3</c:v>
                </c:pt>
                <c:pt idx="10">
                  <c:v>4.7364183204660635E-3</c:v>
                </c:pt>
                <c:pt idx="11">
                  <c:v>1.8945673281864254E-2</c:v>
                </c:pt>
                <c:pt idx="12">
                  <c:v>1.042012030502534E-2</c:v>
                </c:pt>
                <c:pt idx="13">
                  <c:v>4.7364183204660635E-3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B2D-4B1C-ACD0-973CDAB836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5"/>
        <c:gapDepth val="172"/>
        <c:shape val="box"/>
        <c:axId val="-1209624736"/>
        <c:axId val="-1209604608"/>
        <c:axId val="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'4to trimestre'!$C$92</c15:sqref>
                        </c15:formulaRef>
                      </c:ext>
                    </c:extLst>
                    <c:strCache>
                      <c:ptCount val="1"/>
                      <c:pt idx="0">
                        <c:v>Becas otorgadas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rgbClr val="FF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'4to trimestre'!$B$93:$B$106</c15:sqref>
                        </c15:formulaRef>
                      </c:ext>
                    </c:extLst>
                    <c:strCache>
                      <c:ptCount val="14"/>
                      <c:pt idx="0">
                        <c:v>Educación Inclusiva y Atención a la Diversidad</c:v>
                      </c:pt>
                      <c:pt idx="1">
                        <c:v>Comunicación Afectiva/Efectiva en el Proceso de Enseñanza-Aprendizaje</c:v>
                      </c:pt>
                      <c:pt idx="2">
                        <c:v>STEM</c:v>
                      </c:pt>
                      <c:pt idx="3">
                        <c:v>Encuentro de Editores de Revistas Científicas y Divulgativas</c:v>
                      </c:pt>
                      <c:pt idx="4">
                        <c:v>Convivio Nacional de Maestros</c:v>
                      </c:pt>
                      <c:pt idx="5">
                        <c:v>Educación APRENDO 2023</c:v>
                      </c:pt>
                      <c:pt idx="6">
                        <c:v>Evaluación Diagnostica</c:v>
                      </c:pt>
                      <c:pt idx="7">
                        <c:v>Prueba Teaching Knowledge Test (TKT)</c:v>
                      </c:pt>
                      <c:pt idx="8">
                        <c:v>Estrategias de Evaluación y Elaboración de Instrumentos</c:v>
                      </c:pt>
                      <c:pt idx="9">
                        <c:v>Seminario internacional Distrito Creativo</c:v>
                      </c:pt>
                      <c:pt idx="10">
                        <c:v>Reconstruyendo Relaciones Familiares Positivas</c:v>
                      </c:pt>
                      <c:pt idx="11">
                        <c:v>Seminario en Neurodidactica: Creando Escuelas del Futuro</c:v>
                      </c:pt>
                      <c:pt idx="12">
                        <c:v>Educación Alimentaria y Nutricional</c:v>
                      </c:pt>
                      <c:pt idx="13">
                        <c:v>Laboratorio Neulog para la Enseñanza de las Ciencias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'4to trimestre'!$C$93:$C$106</c15:sqref>
                        </c15:formulaRef>
                      </c:ext>
                    </c:extLst>
                    <c:numCache>
                      <c:formatCode>#,##0</c:formatCode>
                      <c:ptCount val="14"/>
                      <c:pt idx="0">
                        <c:v>240</c:v>
                      </c:pt>
                      <c:pt idx="1">
                        <c:v>100</c:v>
                      </c:pt>
                      <c:pt idx="2">
                        <c:v>13100</c:v>
                      </c:pt>
                      <c:pt idx="3">
                        <c:v>3</c:v>
                      </c:pt>
                      <c:pt idx="4">
                        <c:v>250</c:v>
                      </c:pt>
                      <c:pt idx="5">
                        <c:v>6000</c:v>
                      </c:pt>
                      <c:pt idx="6">
                        <c:v>200</c:v>
                      </c:pt>
                      <c:pt idx="7">
                        <c:v>50</c:v>
                      </c:pt>
                      <c:pt idx="8">
                        <c:v>150</c:v>
                      </c:pt>
                      <c:pt idx="9">
                        <c:v>200</c:v>
                      </c:pt>
                      <c:pt idx="10">
                        <c:v>100</c:v>
                      </c:pt>
                      <c:pt idx="11">
                        <c:v>400</c:v>
                      </c:pt>
                      <c:pt idx="12">
                        <c:v>220</c:v>
                      </c:pt>
                      <c:pt idx="13">
                        <c:v>100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9B2D-4B1C-ACD0-973CDAB83627}"/>
                  </c:ext>
                </c:extLst>
              </c15:ser>
            </c15:filteredBarSeries>
          </c:ext>
        </c:extLst>
      </c:bar3DChart>
      <c:valAx>
        <c:axId val="-120960460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-1209624736"/>
        <c:crosses val="autoZero"/>
        <c:crossBetween val="between"/>
      </c:valAx>
      <c:catAx>
        <c:axId val="-1209624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2096046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Formación Continua- Apertura</a:t>
            </a:r>
            <a:r>
              <a:rPr lang="en-US" sz="1000" b="1" baseline="0">
                <a:solidFill>
                  <a:sysClr val="windowText" lastClr="000000"/>
                </a:solidFill>
              </a:rPr>
              <a:t> Programas</a:t>
            </a: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Becas otorgadas</a:t>
            </a:r>
            <a:r>
              <a:rPr lang="en-US" sz="1000" b="1" baseline="0">
                <a:solidFill>
                  <a:sysClr val="windowText" lastClr="000000"/>
                </a:solidFill>
              </a:rPr>
              <a:t> por modalidad</a:t>
            </a: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Periodo octubre-diciembre 2023.</a:t>
            </a:r>
            <a:endParaRPr lang="es-DO" sz="1000">
              <a:effectLst/>
            </a:endParaRPr>
          </a:p>
        </c:rich>
      </c:tx>
      <c:layout>
        <c:manualLayout>
          <c:xMode val="edge"/>
          <c:yMode val="edge"/>
          <c:x val="0.15846659167604049"/>
          <c:y val="1.84331797235023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24077882644061455"/>
          <c:y val="0.32406142145617622"/>
          <c:w val="0.73687481139758315"/>
          <c:h val="0.432277264554529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'4to trimestre'!$C$43</c:f>
              <c:strCache>
                <c:ptCount val="1"/>
                <c:pt idx="0">
                  <c:v>Docentes Beneficiados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plosion val="21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A24-4DF1-B3E6-84652ED4F022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0"/>
                  <c:y val="2.4691358024691357E-2"/>
                </c:manualLayout>
              </c:layout>
              <c:tx>
                <c:rich>
                  <a:bodyPr/>
                  <a:lstStyle/>
                  <a:p>
                    <a:fld id="{BC0A5E00-A869-4050-B41C-B9E05A363B24}" type="VALUE">
                      <a:rPr lang="en-US"/>
                      <a:pPr/>
                      <a:t>[VALOR]</a:t>
                    </a:fld>
                    <a:endParaRPr lang="es-D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A24-4DF1-B3E6-84652ED4F022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1.7727527463018257E-4"/>
                  <c:y val="7.422436084378332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AE9D3F9-FDE4-4B5F-856F-C43ABD9F0075}" type="VALUE">
                      <a:rPr lang="en-US">
                        <a:solidFill>
                          <a:sysClr val="windowText" lastClr="000000"/>
                        </a:solidFill>
                      </a:rPr>
                      <a:pPr>
                        <a:defRPr b="1">
                          <a:solidFill>
                            <a:sysClr val="windowText" lastClr="000000"/>
                          </a:solidFill>
                        </a:defRPr>
                      </a:pPr>
                      <a:t>[VALOR]</a:t>
                    </a:fld>
                    <a:endParaRPr lang="es-DO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A24-4DF1-B3E6-84652ED4F022}"/>
                </c:ext>
                <c:ext xmlns:c15="http://schemas.microsoft.com/office/drawing/2012/chart" uri="{CE6537A1-D6FC-4f65-9D91-7224C49458BB}">
                  <c15:layout>
                    <c:manualLayout>
                      <c:w val="0.134247619047619"/>
                      <c:h val="0.15351790703581408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'4to trimestre'!$B$44:$B$46</c:f>
              <c:strCache>
                <c:ptCount val="3"/>
                <c:pt idx="0">
                  <c:v>Diplomados</c:v>
                </c:pt>
                <c:pt idx="1">
                  <c:v>Con BASE</c:v>
                </c:pt>
                <c:pt idx="2">
                  <c:v>Talleres, congresos, cursos y seminarios</c:v>
                </c:pt>
              </c:strCache>
            </c:strRef>
          </c:cat>
          <c:val>
            <c:numRef>
              <c:f>'4to trimestre'!$C$44:$C$46</c:f>
              <c:numCache>
                <c:formatCode>_-* #,##0_-;\-* #,##0_-;_-* "-"??_-;_-@_-</c:formatCode>
                <c:ptCount val="3"/>
                <c:pt idx="0">
                  <c:v>21453</c:v>
                </c:pt>
                <c:pt idx="1">
                  <c:v>3458</c:v>
                </c:pt>
                <c:pt idx="2">
                  <c:v>21113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24-4DF1-B3E6-84652ED4F0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1058574224"/>
        <c:axId val="-1058573680"/>
      </c:barChart>
      <c:catAx>
        <c:axId val="-1058574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058573680"/>
        <c:crosses val="autoZero"/>
        <c:auto val="1"/>
        <c:lblAlgn val="ctr"/>
        <c:lblOffset val="100"/>
        <c:noMultiLvlLbl val="0"/>
      </c:catAx>
      <c:valAx>
        <c:axId val="-1058573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058574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Departamento de Formación Continua </a:t>
            </a: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Total </a:t>
            </a:r>
            <a:r>
              <a:rPr lang="en-US" sz="1000" b="1" baseline="0">
                <a:solidFill>
                  <a:sysClr val="windowText" lastClr="000000"/>
                </a:solidFill>
              </a:rPr>
              <a:t>becas otorgadas vs Meta del año</a:t>
            </a: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Periodo octubre-diciembre 2023.</a:t>
            </a:r>
            <a:endParaRPr lang="es-DO" sz="1000">
              <a:effectLst/>
            </a:endParaRPr>
          </a:p>
        </c:rich>
      </c:tx>
      <c:layout>
        <c:manualLayout>
          <c:xMode val="edge"/>
          <c:yMode val="edge"/>
          <c:x val="0.17804051378198976"/>
          <c:y val="3.07516426218534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5.819959025497988E-2"/>
          <c:y val="0.27581614186585945"/>
          <c:w val="0.94180040974502011"/>
          <c:h val="0.40304976972218093"/>
        </c:manualLayout>
      </c:layout>
      <c:lineChart>
        <c:grouping val="standard"/>
        <c:varyColors val="0"/>
        <c:ser>
          <c:idx val="0"/>
          <c:order val="0"/>
          <c:tx>
            <c:strRef>
              <c:f>'4to trimestre'!$B$33</c:f>
              <c:strCache>
                <c:ptCount val="1"/>
                <c:pt idx="0">
                  <c:v>Diplomados y Talleres, congresos, cursos y seminarios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0.11227742236366819"/>
                  <c:y val="-2.0125786163522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 xmlns:c15="http://schemas.microsoft.com/office/drawing/2012/chart">
                <c:ext xmlns:c16="http://schemas.microsoft.com/office/drawing/2014/chart" uri="{C3380CC4-5D6E-409C-BE32-E72D297353CC}">
                  <c16:uniqueId val="{00000002-4313-4F69-890D-4CA2F446EA0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6852767875842327E-4"/>
                  <c:y val="1.47564007329272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 xmlns:c15="http://schemas.microsoft.com/office/drawing/2012/chart">
                <c:ext xmlns:c16="http://schemas.microsoft.com/office/drawing/2014/chart" uri="{C3380CC4-5D6E-409C-BE32-E72D297353CC}">
                  <c16:uniqueId val="{00000000-8F22-4DAC-A11C-4191192B0C4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'4to trimestre'!$C$32:$E$32</c15:sqref>
                  </c15:fullRef>
                </c:ext>
              </c:extLst>
              <c:f>'4to trimestre'!$C$32:$D$32</c:f>
              <c:strCache>
                <c:ptCount val="2"/>
                <c:pt idx="0">
                  <c:v>Docentes Beneficiados</c:v>
                </c:pt>
                <c:pt idx="1">
                  <c:v>Meta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'4to trimestre'!$C$33:$E$33</c15:sqref>
                  </c15:fullRef>
                </c:ext>
              </c:extLst>
              <c:f>'4to trimestre'!$C$33:$D$33</c:f>
              <c:numCache>
                <c:formatCode>_-* #,##0_-;\-* #,##0_-;_-* "-"??_-;_-@_-</c:formatCode>
                <c:ptCount val="2"/>
                <c:pt idx="0">
                  <c:v>42566</c:v>
                </c:pt>
                <c:pt idx="1">
                  <c:v>12261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313-4F69-890D-4CA2F446EA0E}"/>
            </c:ext>
          </c:extLst>
        </c:ser>
        <c:ser>
          <c:idx val="1"/>
          <c:order val="1"/>
          <c:tx>
            <c:strRef>
              <c:f>'4to trimestre'!$B$34</c:f>
              <c:strCache>
                <c:ptCount val="1"/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9.2580700139755223E-2"/>
                  <c:y val="5.7908086478251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4313-4F69-890D-4CA2F446EA0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'4to trimestre'!$C$32:$E$32</c15:sqref>
                  </c15:fullRef>
                </c:ext>
              </c:extLst>
              <c:f>'4to trimestre'!$C$32:$D$32</c:f>
              <c:strCache>
                <c:ptCount val="2"/>
                <c:pt idx="0">
                  <c:v>Docentes Beneficiados</c:v>
                </c:pt>
                <c:pt idx="1">
                  <c:v>Meta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'4to trimestre'!$C$34:$E$34</c15:sqref>
                  </c15:fullRef>
                </c:ext>
              </c:extLst>
              <c:f>'4to trimestre'!$C$34:$D$34</c:f>
              <c:numCache>
                <c:formatCode>_-* #,##0_-;\-* #,##0_-;_-* "-"??_-;_-@_-</c:formatCode>
                <c:ptCount val="2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4313-4F69-890D-4CA2F446EA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09635616"/>
        <c:axId val="-1209631808"/>
      </c:lineChart>
      <c:catAx>
        <c:axId val="-1209635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209631808"/>
        <c:crosses val="autoZero"/>
        <c:auto val="1"/>
        <c:lblAlgn val="ctr"/>
        <c:lblOffset val="100"/>
        <c:noMultiLvlLbl val="0"/>
      </c:catAx>
      <c:valAx>
        <c:axId val="-120963180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out"/>
        <c:minorTickMark val="none"/>
        <c:tickLblPos val="nextTo"/>
        <c:crossAx val="-1209635616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7022592966039297E-2"/>
          <c:y val="0.81026018917446629"/>
          <c:w val="0.89999983806647044"/>
          <c:h val="0.129362452334967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Formación Continua- Apertura</a:t>
            </a:r>
            <a:r>
              <a:rPr lang="en-US" sz="1000" b="1" baseline="0">
                <a:solidFill>
                  <a:sysClr val="windowText" lastClr="000000"/>
                </a:solidFill>
              </a:rPr>
              <a:t> Programas</a:t>
            </a: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% Becas otorgadas</a:t>
            </a:r>
            <a:r>
              <a:rPr lang="en-US" sz="1000" b="1" baseline="0">
                <a:solidFill>
                  <a:sysClr val="windowText" lastClr="000000"/>
                </a:solidFill>
              </a:rPr>
              <a:t> por modalidad</a:t>
            </a: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Periodo octubre-diciembre 2023.</a:t>
            </a:r>
            <a:endParaRPr lang="es-DO" sz="1000">
              <a:effectLst/>
            </a:endParaRPr>
          </a:p>
        </c:rich>
      </c:tx>
      <c:layout>
        <c:manualLayout>
          <c:xMode val="edge"/>
          <c:yMode val="edge"/>
          <c:x val="0.15846659167604049"/>
          <c:y val="1.84331797235023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24077882644061455"/>
          <c:y val="0.32406142145617622"/>
          <c:w val="0.73687481139758315"/>
          <c:h val="0.4322772645545291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'4to trimestre'!$D$43</c:f>
              <c:strCache>
                <c:ptCount val="1"/>
                <c:pt idx="0">
                  <c:v>% </c:v>
                </c:pt>
              </c:strCache>
            </c:strRef>
          </c:tx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75F-4D71-8382-CBBD7C461F97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'4to trimestre'!$B$44:$B$46</c:f>
              <c:strCache>
                <c:ptCount val="3"/>
                <c:pt idx="0">
                  <c:v>Diplomados</c:v>
                </c:pt>
                <c:pt idx="1">
                  <c:v>Con BASE</c:v>
                </c:pt>
                <c:pt idx="2">
                  <c:v>Talleres, congresos, cursos y seminarios</c:v>
                </c:pt>
              </c:strCache>
            </c:strRef>
          </c:cat>
          <c:val>
            <c:numRef>
              <c:f>'4to trimestre'!$D$44:$D$46</c:f>
              <c:numCache>
                <c:formatCode>0.0%</c:formatCode>
                <c:ptCount val="3"/>
                <c:pt idx="0">
                  <c:v>0.46612636885103426</c:v>
                </c:pt>
                <c:pt idx="1">
                  <c:v>7.5134712324004871E-2</c:v>
                </c:pt>
                <c:pt idx="2">
                  <c:v>0.45873891882496087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075F-4D71-8382-CBBD7C461F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1209634528"/>
        <c:axId val="-120963344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'4to trimestre'!$C$43</c15:sqref>
                        </c15:formulaRef>
                      </c:ext>
                    </c:extLst>
                    <c:strCache>
                      <c:ptCount val="1"/>
                      <c:pt idx="0">
                        <c:v>Docentes Beneficiados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 w="19050">
                    <a:solidFill>
                      <a:schemeClr val="lt1"/>
                    </a:solidFill>
                  </a:ln>
                  <a:effectLst/>
                </c:spPr>
                <c:invertIfNegative val="0"/>
                <c:dPt>
                  <c:idx val="0"/>
                  <c:invertIfNegative val="0"/>
                  <c:bubble3D val="0"/>
                  <c:explosion val="21"/>
                  <c:spPr>
                    <a:solidFill>
                      <a:srgbClr val="00B0F0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1-075F-4D71-8382-CBBD7C461F97}"/>
                    </c:ext>
                  </c:extLst>
                </c:dPt>
                <c:dPt>
                  <c:idx val="2"/>
                  <c:invertIfNegative val="0"/>
                  <c:bubble3D val="0"/>
                  <c:spPr>
                    <a:solidFill>
                      <a:srgbClr val="00B050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</c:dPt>
                <c:dLbls>
                  <c:dLbl>
                    <c:idx val="0"/>
                    <c:layout>
                      <c:manualLayout>
                        <c:x val="0"/>
                        <c:y val="2.4691358024691357E-2"/>
                      </c:manualLayout>
                    </c:layout>
                    <c:tx>
                      <c:rich>
                        <a:bodyPr/>
                        <a:lstStyle/>
                        <a:p>
                          <a:fld id="{BC0A5E00-A869-4050-B41C-B9E05A363B24}" type="VALUE">
                            <a:rPr lang="en-US"/>
                            <a:pPr/>
                            <a:t>[VALOR]</a:t>
                          </a:fld>
                          <a:endParaRPr lang="es-DO"/>
                        </a:p>
                      </c:rich>
                    </c:tx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1-075F-4D71-8382-CBBD7C461F97}"/>
                      </c:ext>
                      <c:ext uri="{CE6537A1-D6FC-4f65-9D91-7224C49458BB}">
                        <c15:dlblFieldTable/>
                        <c15:showDataLabelsRange val="0"/>
                      </c:ext>
                    </c:extLst>
                  </c:dLbl>
                  <c:dLbl>
                    <c:idx val="2"/>
                    <c:layout>
                      <c:manualLayout>
                        <c:x val="-1.7727527463018257E-4"/>
                        <c:y val="7.4224360843783324E-2"/>
                      </c:manualLayout>
                    </c:layout>
                    <c:tx>
                      <c:rich>
                        <a:bodyPr rot="0" spcFirstLastPara="1" vertOverflow="ellipsis" vert="horz" wrap="square" lIns="38100" tIns="19050" rIns="38100" bIns="19050" anchor="ctr" anchorCtr="1">
                          <a:noAutofit/>
                        </a:bodyPr>
                        <a:lstStyle/>
                        <a:p>
                          <a:pPr>
                            <a:defRPr sz="900" b="1" i="0" u="none" strike="noStrike" kern="1200" baseline="0">
                              <a:solidFill>
                                <a:sysClr val="windowText" lastClr="000000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pPr>
                          <a:fld id="{DAE9D3F9-FDE4-4B5F-856F-C43ABD9F0075}" type="VALUE">
                            <a:rPr lang="en-US">
                              <a:solidFill>
                                <a:sysClr val="windowText" lastClr="000000"/>
                              </a:solidFill>
                            </a:rPr>
                            <a:pPr>
                              <a:defRPr b="1">
                                <a:solidFill>
                                  <a:sysClr val="windowText" lastClr="000000"/>
                                </a:solidFill>
                              </a:defRPr>
                            </a:pPr>
                            <a:t>[VALOR]</a:t>
                          </a:fld>
                          <a:endParaRPr lang="es-DO"/>
                        </a:p>
                      </c:rich>
                    </c:tx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900" b="1" i="0" u="none" strike="noStrike" kern="1200" baseline="0">
                            <a:solidFill>
                              <a:sysClr val="windowText" lastClr="000000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DO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5-075F-4D71-8382-CBBD7C461F97}"/>
                      </c:ext>
                      <c:ext uri="{CE6537A1-D6FC-4f65-9D91-7224C49458BB}">
                        <c15:layout>
                          <c:manualLayout>
                            <c:w val="0.134247619047619"/>
                            <c:h val="0.15351790703581408"/>
                          </c:manualLayout>
                        </c15:layout>
                        <c15:dlblFieldTable/>
                        <c15:showDataLabelsRange val="0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'4to trimestre'!$B$44:$B$46</c15:sqref>
                        </c15:formulaRef>
                      </c:ext>
                    </c:extLst>
                    <c:strCache>
                      <c:ptCount val="3"/>
                      <c:pt idx="0">
                        <c:v>Diplomados</c:v>
                      </c:pt>
                      <c:pt idx="1">
                        <c:v>Con BASE</c:v>
                      </c:pt>
                      <c:pt idx="2">
                        <c:v>Talleres, congresos, cursos y seminarios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'4to trimestre'!$C$44:$C$46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3"/>
                      <c:pt idx="0">
                        <c:v>21453</c:v>
                      </c:pt>
                      <c:pt idx="1">
                        <c:v>3458</c:v>
                      </c:pt>
                      <c:pt idx="2">
                        <c:v>21113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6-075F-4D71-8382-CBBD7C461F97}"/>
                  </c:ext>
                </c:extLst>
              </c15:ser>
            </c15:filteredBarSeries>
          </c:ext>
        </c:extLst>
      </c:barChart>
      <c:catAx>
        <c:axId val="-1209634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209633440"/>
        <c:crosses val="autoZero"/>
        <c:auto val="1"/>
        <c:lblAlgn val="ctr"/>
        <c:lblOffset val="100"/>
        <c:noMultiLvlLbl val="0"/>
      </c:catAx>
      <c:valAx>
        <c:axId val="-1209633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209634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900" b="1" i="0" baseline="0">
                <a:solidFill>
                  <a:schemeClr val="tx1"/>
                </a:solidFill>
                <a:effectLst/>
              </a:rPr>
              <a:t>Programas de Formación y Desarrollo Profesional  </a:t>
            </a:r>
          </a:p>
          <a:p>
            <a:pPr>
              <a:defRPr sz="900" b="1">
                <a:solidFill>
                  <a:schemeClr val="tx1"/>
                </a:solidFill>
              </a:defRPr>
            </a:pPr>
            <a:r>
              <a:rPr lang="en-US" sz="900" b="1" i="0" baseline="0">
                <a:solidFill>
                  <a:schemeClr val="tx1"/>
                </a:solidFill>
                <a:effectLst/>
              </a:rPr>
              <a:t>Total Becas otorgadas por Tipo de Programa</a:t>
            </a:r>
            <a:endParaRPr lang="es-DO" sz="900" b="1">
              <a:solidFill>
                <a:schemeClr val="tx1"/>
              </a:solidFill>
              <a:effectLst/>
            </a:endParaRPr>
          </a:p>
          <a:p>
            <a:pPr>
              <a:defRPr sz="900" b="1">
                <a:solidFill>
                  <a:schemeClr val="tx1"/>
                </a:solidFill>
              </a:defRPr>
            </a:pPr>
            <a:r>
              <a:rPr lang="en-US" sz="1000" b="1" i="0" baseline="0">
                <a:effectLst/>
              </a:rPr>
              <a:t>Periodo octubre-diciembre 2023.</a:t>
            </a:r>
            <a:endParaRPr lang="es-DO" sz="10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3269817490911084E-2"/>
          <c:y val="0.20985112516673121"/>
          <c:w val="0.97673018250908894"/>
          <c:h val="0.63067725140914754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'4to trimestre'!$D$151</c:f>
              <c:strCache>
                <c:ptCount val="1"/>
                <c:pt idx="0">
                  <c:v>Docentes y Bachilleres Beneficiados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  <a:sp3d/>
            </c:spPr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'4to trimestre'!$B$152:$B$156</c:f>
              <c:strCache>
                <c:ptCount val="5"/>
                <c:pt idx="0">
                  <c:v>Formación Inicial</c:v>
                </c:pt>
                <c:pt idx="1">
                  <c:v>Formación Continua</c:v>
                </c:pt>
                <c:pt idx="3">
                  <c:v>Posgrado</c:v>
                </c:pt>
                <c:pt idx="4">
                  <c:v>Total </c:v>
                </c:pt>
              </c:strCache>
            </c:strRef>
          </c:cat>
          <c:val>
            <c:numRef>
              <c:f>'4to trimestre'!$D$152:$D$156</c:f>
              <c:numCache>
                <c:formatCode>#,##0</c:formatCode>
                <c:ptCount val="5"/>
                <c:pt idx="0">
                  <c:v>8</c:v>
                </c:pt>
                <c:pt idx="1">
                  <c:v>42566</c:v>
                </c:pt>
                <c:pt idx="2">
                  <c:v>3458</c:v>
                </c:pt>
                <c:pt idx="3">
                  <c:v>1264</c:v>
                </c:pt>
                <c:pt idx="4">
                  <c:v>47296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59F-4599-A933-DCA97B610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shape val="box"/>
        <c:axId val="-1209632896"/>
        <c:axId val="-1209632352"/>
        <c:axId val="0"/>
      </c:bar3DChart>
      <c:catAx>
        <c:axId val="-1209632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209632352"/>
        <c:crosses val="autoZero"/>
        <c:auto val="1"/>
        <c:lblAlgn val="ctr"/>
        <c:lblOffset val="100"/>
        <c:noMultiLvlLbl val="0"/>
      </c:catAx>
      <c:valAx>
        <c:axId val="-120963235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-1209632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6350" cap="flat" cmpd="dbl" algn="ctr">
      <a:solidFill>
        <a:srgbClr val="0070C0"/>
      </a:solidFill>
      <a:round/>
    </a:ln>
    <a:effectLst/>
    <a:scene3d>
      <a:camera prst="orthographicFront"/>
      <a:lightRig rig="threePt" dir="t"/>
    </a:scene3d>
    <a:sp3d>
      <a:bevelT w="12700"/>
      <a:bevelB w="12700"/>
    </a:sp3d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Departamento de Formación Continua 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Total becas otrogadas en Diplomados vs Meta del año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Periodo octubre-diciembre 2023.</a:t>
            </a:r>
            <a:endParaRPr lang="es-DO" sz="10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6968328090502333"/>
          <c:y val="0.32943640981357802"/>
          <c:w val="0.82425498970902022"/>
          <c:h val="0.38262897346377078"/>
        </c:manualLayout>
      </c:layout>
      <c:bar3DChart>
        <c:barDir val="col"/>
        <c:grouping val="clustered"/>
        <c:varyColors val="0"/>
        <c:ser>
          <c:idx val="2"/>
          <c:order val="2"/>
          <c:tx>
            <c:strRef>
              <c:f>'4to trimestre'!$B$36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9242-49EC-8E7F-51C0495E4461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242-49EC-8E7F-51C0495E446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'4to trimestre'!$C$32:$E$32</c:f>
              <c:strCache>
                <c:ptCount val="3"/>
                <c:pt idx="0">
                  <c:v>Docentes Beneficiados</c:v>
                </c:pt>
                <c:pt idx="1">
                  <c:v>Meta</c:v>
                </c:pt>
                <c:pt idx="2">
                  <c:v>% </c:v>
                </c:pt>
              </c:strCache>
            </c:strRef>
          </c:cat>
          <c:val>
            <c:numRef>
              <c:f>'4to trimestre'!$C$36:$E$36</c:f>
              <c:numCache>
                <c:formatCode>_-* #,##0_-;\-* #,##0_-;_-* "-"??_-;_-@_-</c:formatCode>
                <c:ptCount val="3"/>
                <c:pt idx="0">
                  <c:v>46024</c:v>
                </c:pt>
                <c:pt idx="1">
                  <c:v>14037</c:v>
                </c:pt>
                <c:pt idx="2" formatCode="0.0%">
                  <c:v>3.2787632685046662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242-49EC-8E7F-51C0495E44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209628000"/>
        <c:axId val="-1209627456"/>
        <c:axId val="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'4to trimestre'!$B$33</c15:sqref>
                        </c15:formulaRef>
                      </c:ext>
                    </c:extLst>
                    <c:strCache>
                      <c:ptCount val="1"/>
                      <c:pt idx="0">
                        <c:v>Diplomados y Talleres, congresos, cursos y seminarios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'4to trimestre'!$C$32:$E$32</c15:sqref>
                        </c15:formulaRef>
                      </c:ext>
                    </c:extLst>
                    <c:strCache>
                      <c:ptCount val="3"/>
                      <c:pt idx="0">
                        <c:v>Docentes Beneficiados</c:v>
                      </c:pt>
                      <c:pt idx="1">
                        <c:v>Meta</c:v>
                      </c:pt>
                      <c:pt idx="2">
                        <c:v>% 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'4to trimestre'!$C$33:$E$33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3"/>
                      <c:pt idx="0">
                        <c:v>42566</c:v>
                      </c:pt>
                      <c:pt idx="1">
                        <c:v>12261</c:v>
                      </c:pt>
                      <c:pt idx="2" formatCode="0.0%">
                        <c:v>3.4716581029279832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9242-49EC-8E7F-51C0495E4461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'4to trimestre'!$B$34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'4to trimestre'!$C$32:$E$32</c15:sqref>
                        </c15:formulaRef>
                      </c:ext>
                    </c:extLst>
                    <c:strCache>
                      <c:ptCount val="3"/>
                      <c:pt idx="0">
                        <c:v>Docentes Beneficiados</c:v>
                      </c:pt>
                      <c:pt idx="1">
                        <c:v>Meta</c:v>
                      </c:pt>
                      <c:pt idx="2">
                        <c:v>% 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'4to trimestre'!$C$34:$E$34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3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1-9242-49EC-8E7F-51C0495E4461}"/>
                  </c:ext>
                </c:extLst>
              </c15:ser>
            </c15:filteredBarSeries>
          </c:ext>
        </c:extLst>
      </c:bar3DChart>
      <c:catAx>
        <c:axId val="-12096280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209627456"/>
        <c:crosses val="autoZero"/>
        <c:auto val="1"/>
        <c:lblAlgn val="ctr"/>
        <c:lblOffset val="100"/>
        <c:noMultiLvlLbl val="0"/>
      </c:catAx>
      <c:valAx>
        <c:axId val="-120962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209628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100206456823174"/>
          <c:y val="0.76291506047111701"/>
          <c:w val="0.55799561035019507"/>
          <c:h val="9.55420912766362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Departamemto de Formación Continua 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Total bachilleres becados vs Meta del año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Periodo octubre-diciembre 2023.</a:t>
            </a:r>
            <a:endParaRPr lang="es-DO" sz="10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6968328090502333"/>
          <c:y val="0.32943640981357802"/>
          <c:w val="0.82425498970902022"/>
          <c:h val="0.382628973463770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'4to trimestre'!$C$14</c:f>
              <c:strCache>
                <c:ptCount val="1"/>
                <c:pt idx="0">
                  <c:v>Bachilleres Beneficiados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1917808219178082E-2"/>
                  <c:y val="-4.8484848484848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8684-475B-9413-0EF6E5D4E0C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'4to trimestre'!$B$15:$B$16</c15:sqref>
                  </c15:fullRef>
                </c:ext>
              </c:extLst>
              <c:f>'4to trimestre'!$B$16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'4to trimestre'!$C$15:$C$16</c15:sqref>
                  </c15:fullRef>
                </c:ext>
              </c:extLst>
              <c:f>'4to trimestre'!$C$16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684-475B-9413-0EF6E5D4E0C4}"/>
            </c:ext>
          </c:extLst>
        </c:ser>
        <c:ser>
          <c:idx val="1"/>
          <c:order val="1"/>
          <c:tx>
            <c:strRef>
              <c:f>'4to trimestre'!$D$14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7488584474885909E-2"/>
                  <c:y val="-3.03030303030303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8684-475B-9413-0EF6E5D4E0C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'4to trimestre'!$B$15:$B$16</c15:sqref>
                  </c15:fullRef>
                </c:ext>
              </c:extLst>
              <c:f>'4to trimestre'!$B$16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'4to trimestre'!$D$15:$D$16</c15:sqref>
                  </c15:fullRef>
                </c:ext>
              </c:extLst>
              <c:f>'4to trimestre'!$D$16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684-475B-9413-0EF6E5D4E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322054240"/>
        <c:axId val="-1322056416"/>
        <c:axId val="0"/>
        <c:extLst xmlns:c16r2="http://schemas.microsoft.com/office/drawing/2015/06/chart"/>
      </c:bar3DChart>
      <c:catAx>
        <c:axId val="-13220542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322056416"/>
        <c:crosses val="autoZero"/>
        <c:auto val="1"/>
        <c:lblAlgn val="ctr"/>
        <c:lblOffset val="100"/>
        <c:noMultiLvlLbl val="0"/>
      </c:catAx>
      <c:valAx>
        <c:axId val="-1322056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322054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21697767231151"/>
          <c:y val="0.73409019327129577"/>
          <c:w val="0.63566015891849137"/>
          <c:h val="0.102273443092340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Departamemto de Formación Continua 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Total docentes becados vs Meta del año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Periodo  octubre-diciembre 2023.</a:t>
            </a:r>
            <a:endParaRPr lang="es-DO" sz="10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6968328090502333"/>
          <c:y val="0.32943640981357802"/>
          <c:w val="0.82425498970902022"/>
          <c:h val="0.382628973463770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'4to trimestre'!$B$124</c:f>
              <c:strCache>
                <c:ptCount val="1"/>
                <c:pt idx="0">
                  <c:v>Docentes Beneficiados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6468155500413565E-2"/>
                  <c:y val="-5.0955425370808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305A-4C6F-BA77-6008117ABAE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'4to trimestre'!$A$125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'4to trimestre'!$B$125</c:f>
              <c:numCache>
                <c:formatCode>_-* #,##0_-;\-* #,##0_-;_-* "-"??_-;_-@_-</c:formatCode>
                <c:ptCount val="1"/>
                <c:pt idx="0">
                  <c:v>1264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05A-4C6F-BA77-6008117ABAE1}"/>
            </c:ext>
          </c:extLst>
        </c:ser>
        <c:ser>
          <c:idx val="1"/>
          <c:order val="1"/>
          <c:tx>
            <c:strRef>
              <c:f>'4to trimestre'!$C$124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6319272125723739E-2"/>
                  <c:y val="-5.0955425370808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305A-4C6F-BA77-6008117ABAE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'4to trimestre'!$A$125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'4to trimestre'!$C$125</c:f>
              <c:numCache>
                <c:formatCode>_-* #,##0_-;\-* #,##0_-;_-* "-"??_-;_-@_-</c:formatCode>
                <c:ptCount val="1"/>
                <c:pt idx="0">
                  <c:v>400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305A-4C6F-BA77-6008117ABAE1}"/>
            </c:ext>
          </c:extLst>
        </c:ser>
        <c:ser>
          <c:idx val="2"/>
          <c:order val="2"/>
          <c:tx>
            <c:strRef>
              <c:f>'4to trimestre'!$D$124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9627791563275438E-2"/>
                  <c:y val="-3.9631997510629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305A-4C6F-BA77-6008117ABAE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'4to trimestre'!$A$125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'4to trimestre'!$D$125</c:f>
              <c:numCache>
                <c:formatCode>0.0%</c:formatCode>
                <c:ptCount val="1"/>
                <c:pt idx="0">
                  <c:v>3.16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305A-4C6F-BA77-6008117AB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322047168"/>
        <c:axId val="-1322046624"/>
        <c:axId val="0"/>
        <c:extLst xmlns:c16r2="http://schemas.microsoft.com/office/drawing/2015/06/chart"/>
      </c:bar3DChart>
      <c:catAx>
        <c:axId val="-13220471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322046624"/>
        <c:crosses val="autoZero"/>
        <c:auto val="1"/>
        <c:lblAlgn val="ctr"/>
        <c:lblOffset val="100"/>
        <c:noMultiLvlLbl val="0"/>
      </c:catAx>
      <c:valAx>
        <c:axId val="-1322046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322047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Departamemto de Formación </a:t>
            </a:r>
            <a:r>
              <a:rPr lang="es-DO" sz="1000" b="1" i="0" baseline="0">
                <a:solidFill>
                  <a:sysClr val="windowText" lastClr="000000"/>
                </a:solidFill>
                <a:effectLst/>
              </a:rPr>
              <a:t>Inicial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Total bachilleres becados vs Meta del año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Periodo octubre-diciembre 2023.</a:t>
            </a:r>
            <a:endParaRPr lang="es-DO" sz="10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6968328090502333"/>
          <c:y val="0.32943640981357802"/>
          <c:w val="0.82425498970902022"/>
          <c:h val="0.382628973463770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'4to trimestre'!$B$15</c:f>
              <c:strCache>
                <c:ptCount val="1"/>
                <c:pt idx="0">
                  <c:v>Licenciaturas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452C-4977-B853-69BDE5D401CC}"/>
              </c:ext>
            </c:extLst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52C-4977-B853-69BDE5D401CC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452C-4977-B853-69BDE5D401C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'4to trimestre'!$C$14:$E$14</c:f>
              <c:strCache>
                <c:ptCount val="3"/>
                <c:pt idx="0">
                  <c:v>Bachilleres Beneficiados</c:v>
                </c:pt>
                <c:pt idx="1">
                  <c:v>META</c:v>
                </c:pt>
                <c:pt idx="2">
                  <c:v>% </c:v>
                </c:pt>
              </c:strCache>
            </c:strRef>
          </c:cat>
          <c:val>
            <c:numRef>
              <c:f>'4to trimestre'!$C$15:$E$15</c:f>
              <c:numCache>
                <c:formatCode>General</c:formatCode>
                <c:ptCount val="3"/>
                <c:pt idx="0">
                  <c:v>8</c:v>
                </c:pt>
                <c:pt idx="1">
                  <c:v>100</c:v>
                </c:pt>
                <c:pt idx="2" formatCode="0%">
                  <c:v>0.08</c:v>
                </c:pt>
              </c:numCache>
            </c:numRef>
          </c:val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5-452C-4977-B853-69BDE5D40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322046080"/>
        <c:axId val="-1322053152"/>
        <c:axId val="0"/>
        <c:extLst xmlns:c16r2="http://schemas.microsoft.com/office/drawing/2015/06/chart"/>
      </c:bar3DChart>
      <c:catAx>
        <c:axId val="-13220460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322053152"/>
        <c:crosses val="autoZero"/>
        <c:auto val="1"/>
        <c:lblAlgn val="ctr"/>
        <c:lblOffset val="100"/>
        <c:noMultiLvlLbl val="0"/>
      </c:catAx>
      <c:valAx>
        <c:axId val="-1322053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32204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Departamento de Posgrado 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Total docentes becados vs Meta del año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Periodo  octubre-diciembre 2023.</a:t>
            </a:r>
            <a:endParaRPr lang="es-DO" sz="10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6968328090502333"/>
          <c:y val="0.32943640981357802"/>
          <c:w val="0.82425498970902022"/>
          <c:h val="0.3826289734637707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AA84-4828-8A37-F8C044A67872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AA84-4828-8A37-F8C044A6787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'4to trimestre'!$B$124:$D$124</c:f>
              <c:strCache>
                <c:ptCount val="3"/>
                <c:pt idx="0">
                  <c:v>Docentes Beneficiados</c:v>
                </c:pt>
                <c:pt idx="1">
                  <c:v>Meta</c:v>
                </c:pt>
                <c:pt idx="2">
                  <c:v>%</c:v>
                </c:pt>
              </c:strCache>
            </c:strRef>
          </c:cat>
          <c:val>
            <c:numRef>
              <c:f>'4to trimestre'!$B$125:$D$125</c:f>
              <c:numCache>
                <c:formatCode>_-* #,##0_-;\-* #,##0_-;_-* "-"??_-;_-@_-</c:formatCode>
                <c:ptCount val="3"/>
                <c:pt idx="0">
                  <c:v>1264</c:v>
                </c:pt>
                <c:pt idx="1">
                  <c:v>400</c:v>
                </c:pt>
                <c:pt idx="2" formatCode="0.0%">
                  <c:v>3.16</c:v>
                </c:pt>
              </c:numCache>
            </c:numRef>
          </c:val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5-AA84-4828-8A37-F8C044A678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322042272"/>
        <c:axId val="-1322055328"/>
        <c:axId val="0"/>
        <c:extLst xmlns:c16r2="http://schemas.microsoft.com/office/drawing/2015/06/chart"/>
      </c:bar3DChart>
      <c:catAx>
        <c:axId val="-1322042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322055328"/>
        <c:crosses val="autoZero"/>
        <c:auto val="1"/>
        <c:lblAlgn val="ctr"/>
        <c:lblOffset val="100"/>
        <c:noMultiLvlLbl val="0"/>
      </c:catAx>
      <c:valAx>
        <c:axId val="-132205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322042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Departamento de Formación </a:t>
            </a:r>
            <a:r>
              <a:rPr lang="es-DO" sz="1000" b="1" i="0" baseline="0">
                <a:solidFill>
                  <a:sysClr val="windowText" lastClr="000000"/>
                </a:solidFill>
                <a:effectLst/>
              </a:rPr>
              <a:t>Inicial</a:t>
            </a:r>
            <a:endParaRPr lang="es-DO" sz="1000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Total bachilleres becados vs Meta del año</a:t>
            </a:r>
            <a:endParaRPr lang="es-DO" sz="1000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Periodo octubre-diciembre 2023.</a:t>
            </a:r>
            <a:endParaRPr lang="es-DO" sz="10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31993336325187333"/>
          <c:y val="0.27165619003506913"/>
          <c:w val="0.36704200834999251"/>
          <c:h val="0.59528661858444165"/>
        </c:manualLayout>
      </c:layout>
      <c:pieChart>
        <c:varyColors val="1"/>
        <c:ser>
          <c:idx val="0"/>
          <c:order val="0"/>
          <c:tx>
            <c:strRef>
              <c:f>'4to trimestre'!$B$15</c:f>
              <c:strCache>
                <c:ptCount val="1"/>
                <c:pt idx="0">
                  <c:v>Licenciaturas</c:v>
                </c:pt>
              </c:strCache>
            </c:strRef>
          </c:tx>
          <c:spPr>
            <a:solidFill>
              <a:srgbClr val="00B0F0"/>
            </a:solidFill>
          </c:spPr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B2F-4772-8461-FFED87477E62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8FB-410D-A9EF-72E46430A3FD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B2F-4772-8461-FFED87477E62}"/>
              </c:ext>
            </c:extLst>
          </c:dPt>
          <c:dLbls>
            <c:dLbl>
              <c:idx val="2"/>
              <c:layout>
                <c:manualLayout>
                  <c:x val="0.14085975004419771"/>
                  <c:y val="0.1001089569686142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B2F-4772-8461-FFED87477E6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'4to trimestre'!$C$14:$E$14</c:f>
              <c:strCache>
                <c:ptCount val="3"/>
                <c:pt idx="0">
                  <c:v>Bachilleres Beneficiados</c:v>
                </c:pt>
                <c:pt idx="1">
                  <c:v>META</c:v>
                </c:pt>
                <c:pt idx="2">
                  <c:v>% </c:v>
                </c:pt>
              </c:strCache>
            </c:strRef>
          </c:cat>
          <c:val>
            <c:numRef>
              <c:f>'4to trimestre'!$C$15:$E$15</c:f>
              <c:numCache>
                <c:formatCode>General</c:formatCode>
                <c:ptCount val="3"/>
                <c:pt idx="0">
                  <c:v>8</c:v>
                </c:pt>
                <c:pt idx="1">
                  <c:v>100</c:v>
                </c:pt>
                <c:pt idx="2" formatCode="0%">
                  <c:v>0.08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2F-4772-8461-FFED87477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B0F0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Departamento de Formación Continua </a:t>
            </a:r>
            <a:endParaRPr lang="es-DO" sz="1000" b="1">
              <a:solidFill>
                <a:sysClr val="windowText" lastClr="000000"/>
              </a:solidFill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Total becas otorgadas vs Meta del año</a:t>
            </a:r>
            <a:endParaRPr lang="es-DO" sz="1000" b="1">
              <a:solidFill>
                <a:sysClr val="windowText" lastClr="000000"/>
              </a:solidFill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Periodo octubre-diciembre 2023.</a:t>
            </a:r>
            <a:endParaRPr lang="es-DO" sz="10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29152222845209369"/>
          <c:y val="0.2972274680804341"/>
          <c:w val="0.39868652641330049"/>
          <c:h val="0.51305078897010381"/>
        </c:manualLayout>
      </c:layout>
      <c:pieChart>
        <c:varyColors val="1"/>
        <c:ser>
          <c:idx val="2"/>
          <c:order val="2"/>
          <c:tx>
            <c:strRef>
              <c:f>'4to trimestre'!$B$36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924-4090-8416-C3540E2E7301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F924-4090-8416-C3540E2E730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924-4090-8416-C3540E2E7301}"/>
              </c:ext>
            </c:extLst>
          </c:dPt>
          <c:dLbls>
            <c:dLbl>
              <c:idx val="2"/>
              <c:layout>
                <c:manualLayout>
                  <c:x val="0.20882913629604349"/>
                  <c:y val="0.108477993096275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924-4090-8416-C3540E2E730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'4to trimestre'!$C$32:$E$32</c:f>
              <c:strCache>
                <c:ptCount val="3"/>
                <c:pt idx="0">
                  <c:v>Docentes Beneficiados</c:v>
                </c:pt>
                <c:pt idx="1">
                  <c:v>Meta</c:v>
                </c:pt>
                <c:pt idx="2">
                  <c:v>% </c:v>
                </c:pt>
              </c:strCache>
            </c:strRef>
          </c:cat>
          <c:val>
            <c:numRef>
              <c:f>'4to trimestre'!$C$36:$E$36</c:f>
              <c:numCache>
                <c:formatCode>_-* #,##0_-;\-* #,##0_-;_-* "-"??_-;_-@_-</c:formatCode>
                <c:ptCount val="3"/>
                <c:pt idx="0">
                  <c:v>46024</c:v>
                </c:pt>
                <c:pt idx="1">
                  <c:v>14037</c:v>
                </c:pt>
                <c:pt idx="2" formatCode="0.0%">
                  <c:v>3.2787632685046662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924-4090-8416-C3540E2E73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 xmlns:c16r2="http://schemas.microsoft.com/office/drawing/2015/06/chart"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'4to trimestre'!$B$33</c15:sqref>
                        </c15:formulaRef>
                      </c:ext>
                    </c:extLst>
                    <c:strCache>
                      <c:ptCount val="1"/>
                      <c:pt idx="0">
                        <c:v>Diplomados y Talleres, congresos, cursos y seminarios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7-9B42-44DA-89F5-0CFF9B0B3DE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9-9B42-44DA-89F5-0CFF9B0B3DE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B-9B42-44DA-89F5-0CFF9B0B3DE1}"/>
                    </c:ext>
                  </c:extLst>
                </c:dPt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'4to trimestre'!$C$32:$E$32</c15:sqref>
                        </c15:formulaRef>
                      </c:ext>
                    </c:extLst>
                    <c:strCache>
                      <c:ptCount val="3"/>
                      <c:pt idx="0">
                        <c:v>Docentes Beneficiados</c:v>
                      </c:pt>
                      <c:pt idx="1">
                        <c:v>Meta</c:v>
                      </c:pt>
                      <c:pt idx="2">
                        <c:v>% 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'4to trimestre'!$C$33:$E$33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3"/>
                      <c:pt idx="0">
                        <c:v>42566</c:v>
                      </c:pt>
                      <c:pt idx="1">
                        <c:v>12261</c:v>
                      </c:pt>
                      <c:pt idx="2" formatCode="0.0%">
                        <c:v>3.4716581029279832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5-F924-4090-8416-C3540E2E7301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'4to trimestre'!$B$34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0D-9B42-44DA-89F5-0CFF9B0B3DE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0F-9B42-44DA-89F5-0CFF9B0B3DE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11-9B42-44DA-89F5-0CFF9B0B3DE1}"/>
                    </c:ext>
                  </c:extLst>
                </c:dPt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'4to trimestre'!$C$32:$E$32</c15:sqref>
                        </c15:formulaRef>
                      </c:ext>
                    </c:extLst>
                    <c:strCache>
                      <c:ptCount val="3"/>
                      <c:pt idx="0">
                        <c:v>Docentes Beneficiados</c:v>
                      </c:pt>
                      <c:pt idx="1">
                        <c:v>Meta</c:v>
                      </c:pt>
                      <c:pt idx="2">
                        <c:v>% 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'4to trimestre'!$C$34:$E$34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3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6-F924-4090-8416-C3540E2E7301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effectLst/>
              </a:rPr>
              <a:t>Programas de Formación y Desarrollo Profesional </a:t>
            </a:r>
            <a:endParaRPr lang="es-DO" sz="1000"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Docentes Becados que concluyeron la formación, por Tipo de Programa</a:t>
            </a: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Periodo octubre-diciembre 2023.</a:t>
            </a:r>
            <a:endParaRPr lang="es-DO" sz="1000">
              <a:effectLst/>
            </a:endParaRPr>
          </a:p>
        </c:rich>
      </c:tx>
      <c:layout>
        <c:manualLayout>
          <c:xMode val="edge"/>
          <c:yMode val="edge"/>
          <c:x val="0.1172793878756081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2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972980968088929"/>
          <c:y val="0.32544447559769019"/>
          <c:w val="0.85585589675650231"/>
          <c:h val="0.3085039021645860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F0"/>
            </a:solidFill>
            <a:ln w="25400">
              <a:solidFill>
                <a:schemeClr val="lt1"/>
              </a:solidFill>
            </a:ln>
            <a:effectLst/>
            <a:sp3d contourW="25400">
              <a:contourClr>
                <a:schemeClr val="lt1"/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1782-4B73-9536-F35DA18F0955}"/>
              </c:ext>
            </c:extLst>
          </c:dPt>
          <c:dPt>
            <c:idx val="1"/>
            <c:invertIfNegative val="0"/>
            <c:bubble3D val="0"/>
            <c:explosion val="45"/>
            <c:spPr>
              <a:solidFill>
                <a:srgbClr val="00B0F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782-4B73-9536-F35DA18F0955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1782-4B73-9536-F35DA18F0955}"/>
              </c:ext>
            </c:extLst>
          </c:dPt>
          <c:dLbls>
            <c:dLbl>
              <c:idx val="0"/>
              <c:layout>
                <c:manualLayout>
                  <c:x val="5.4039851304575068E-3"/>
                  <c:y val="1.49023602595507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782-4B73-9536-F35DA18F095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2432423229786914E-2"/>
                  <c:y val="-1.46789019102606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782-4B73-9536-F35DA18F095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4784835132344436E-2"/>
                  <c:y val="-1.0225145845100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782-4B73-9536-F35DA18F095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'4to trimestre'!$B$165:$C$167</c15:sqref>
                  </c15:fullRef>
                  <c15:levelRef>
                    <c15:sqref>'4to trimestre'!$B$165:$B$167</c15:sqref>
                  </c15:levelRef>
                </c:ext>
              </c:extLst>
              <c:f>'4to trimestre'!$B$165:$B$167</c:f>
              <c:strCache>
                <c:ptCount val="3"/>
                <c:pt idx="0">
                  <c:v>Formación Inicial</c:v>
                </c:pt>
                <c:pt idx="1">
                  <c:v>Formación Continua</c:v>
                </c:pt>
                <c:pt idx="2">
                  <c:v>Posgrado</c:v>
                </c:pt>
              </c:strCache>
            </c:strRef>
          </c:cat>
          <c:val>
            <c:numRef>
              <c:f>'4to trimestre'!$D$165:$D$167</c:f>
              <c:numCache>
                <c:formatCode>#,##0</c:formatCode>
                <c:ptCount val="3"/>
                <c:pt idx="0">
                  <c:v>108</c:v>
                </c:pt>
                <c:pt idx="1">
                  <c:v>15397</c:v>
                </c:pt>
                <c:pt idx="2">
                  <c:v>683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82-4B73-9536-F35DA18F0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-1058573136"/>
        <c:axId val="-1058572592"/>
        <c:axId val="0"/>
      </c:bar3DChart>
      <c:catAx>
        <c:axId val="-1058573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058572592"/>
        <c:crosses val="autoZero"/>
        <c:auto val="1"/>
        <c:lblAlgn val="ctr"/>
        <c:lblOffset val="100"/>
        <c:noMultiLvlLbl val="0"/>
      </c:catAx>
      <c:valAx>
        <c:axId val="-1058572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058573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Departamento de Posgrado </a:t>
            </a:r>
            <a:endParaRPr lang="es-DO" sz="1000" b="1">
              <a:solidFill>
                <a:sysClr val="windowText" lastClr="000000"/>
              </a:solidFill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Total docentes becados vs Meta del año</a:t>
            </a:r>
            <a:endParaRPr lang="es-DO" sz="1000" b="1">
              <a:solidFill>
                <a:sysClr val="windowText" lastClr="000000"/>
              </a:solidFill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Periodo  </a:t>
            </a:r>
            <a:r>
              <a:rPr lang="en-US" sz="1000" b="1" i="0" u="none" strike="noStrike" baseline="0">
                <a:effectLst/>
              </a:rPr>
              <a:t>octubre-diciembre 2023</a:t>
            </a:r>
            <a:r>
              <a:rPr lang="en-US" sz="1000" b="1">
                <a:solidFill>
                  <a:sysClr val="windowText" lastClr="000000"/>
                </a:solidFill>
              </a:rPr>
              <a:t>.</a:t>
            </a:r>
            <a:endParaRPr lang="es-DO" sz="1000" b="1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32051014341439371"/>
          <c:y val="0.29689091660473704"/>
          <c:w val="0.33546381287974364"/>
          <c:h val="0.5156599886676560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26F-4208-B5AD-49024036FD70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26F-4208-B5AD-49024036FD7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226F-4208-B5AD-49024036FD70}"/>
              </c:ext>
            </c:extLst>
          </c:dPt>
          <c:dLbls>
            <c:dLbl>
              <c:idx val="2"/>
              <c:layout>
                <c:manualLayout>
                  <c:x val="0.20523107263525761"/>
                  <c:y val="0.175342834610636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26F-4208-B5AD-49024036FD7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'4to trimestre'!$B$124:$D$124</c:f>
              <c:strCache>
                <c:ptCount val="3"/>
                <c:pt idx="0">
                  <c:v>Docentes Beneficiados</c:v>
                </c:pt>
                <c:pt idx="1">
                  <c:v>Meta</c:v>
                </c:pt>
                <c:pt idx="2">
                  <c:v>%</c:v>
                </c:pt>
              </c:strCache>
            </c:strRef>
          </c:cat>
          <c:val>
            <c:numRef>
              <c:f>'4to trimestre'!$B$125:$D$125</c:f>
              <c:numCache>
                <c:formatCode>_-* #,##0_-;\-* #,##0_-;_-* "-"??_-;_-@_-</c:formatCode>
                <c:ptCount val="3"/>
                <c:pt idx="0">
                  <c:v>1264</c:v>
                </c:pt>
                <c:pt idx="1">
                  <c:v>400</c:v>
                </c:pt>
                <c:pt idx="2" formatCode="0.0%">
                  <c:v>3.16</c:v>
                </c:pt>
              </c:numCache>
            </c:numRef>
          </c:val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4-226F-4208-B5AD-49024036F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</a:rPr>
              <a:t>Formación Continua- Apertura Programas</a:t>
            </a:r>
            <a:endParaRPr lang="es-DO" sz="900" b="1">
              <a:solidFill>
                <a:sysClr val="windowText" lastClr="000000"/>
              </a:solidFill>
            </a:endParaRPr>
          </a:p>
          <a:p>
            <a:pPr>
              <a:defRPr sz="900" b="1">
                <a:solidFill>
                  <a:sysClr val="windowText" lastClr="000000"/>
                </a:solidFill>
              </a:defRPr>
            </a:pPr>
            <a:r>
              <a:rPr lang="en-US" sz="900" b="1">
                <a:solidFill>
                  <a:sysClr val="windowText" lastClr="000000"/>
                </a:solidFill>
              </a:rPr>
              <a:t>% Becas otorgadas  por modalidad</a:t>
            </a:r>
            <a:endParaRPr lang="es-DO" sz="900" b="1">
              <a:solidFill>
                <a:sysClr val="windowText" lastClr="000000"/>
              </a:solidFill>
            </a:endParaRPr>
          </a:p>
          <a:p>
            <a:pPr>
              <a:defRPr sz="900" b="1">
                <a:solidFill>
                  <a:sysClr val="windowText" lastClr="000000"/>
                </a:solidFill>
              </a:defRPr>
            </a:pPr>
            <a:r>
              <a:rPr lang="en-US" sz="900" b="1">
                <a:solidFill>
                  <a:sysClr val="windowText" lastClr="000000"/>
                </a:solidFill>
              </a:rPr>
              <a:t>Periodo octubre-diciembre 2023.</a:t>
            </a:r>
            <a:endParaRPr lang="es-DO" sz="900" b="1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311053984575835"/>
          <c:y val="0.24123883667168247"/>
          <c:w val="0.82920605361347821"/>
          <c:h val="0.59839836491705012"/>
        </c:manualLayout>
      </c:layout>
      <c:pie3DChart>
        <c:varyColors val="1"/>
        <c:ser>
          <c:idx val="1"/>
          <c:order val="1"/>
          <c:tx>
            <c:strRef>
              <c:f>'4to trimestre'!$D$43</c:f>
              <c:strCache>
                <c:ptCount val="1"/>
                <c:pt idx="0">
                  <c:v>% </c:v>
                </c:pt>
              </c:strCache>
            </c:strRef>
          </c:tx>
          <c:explosion val="18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ABB-4A64-B119-A41F8BC450BB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ABB-4A64-B119-A41F8BC450B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5.4772922022279347E-2"/>
                  <c:y val="-9.644779912995701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DABB-4A64-B119-A41F8BC450B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'4to trimestre'!$B$44:$B$46</c:f>
              <c:strCache>
                <c:ptCount val="3"/>
                <c:pt idx="0">
                  <c:v>Diplomados</c:v>
                </c:pt>
                <c:pt idx="1">
                  <c:v>Con BASE</c:v>
                </c:pt>
                <c:pt idx="2">
                  <c:v>Talleres, congresos, cursos y seminarios</c:v>
                </c:pt>
              </c:strCache>
            </c:strRef>
          </c:cat>
          <c:val>
            <c:numRef>
              <c:f>'4to trimestre'!$D$44:$D$46</c:f>
              <c:numCache>
                <c:formatCode>0.0%</c:formatCode>
                <c:ptCount val="3"/>
                <c:pt idx="0">
                  <c:v>0.46612636885103426</c:v>
                </c:pt>
                <c:pt idx="1">
                  <c:v>7.5134712324004871E-2</c:v>
                </c:pt>
                <c:pt idx="2">
                  <c:v>0.45873891882496087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0D5-4410-A46C-396FA6E300E0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extLst xmlns:c16r2="http://schemas.microsoft.com/office/drawing/2015/06/chart"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'4to trimestre'!$C$43</c15:sqref>
                        </c15:formulaRef>
                      </c:ext>
                    </c:extLst>
                    <c:strCache>
                      <c:ptCount val="1"/>
                      <c:pt idx="0">
                        <c:v>Docentes Beneficiados</c:v>
                      </c:pt>
                    </c:strCache>
                  </c:strRef>
                </c:tx>
                <c:dPt>
                  <c:idx val="0"/>
                  <c:bubble3D val="0"/>
                  <c:explosion val="3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4-E0D5-4410-A46C-396FA6E300E0}"/>
                    </c:ext>
                  </c:extLst>
                </c:dPt>
                <c:dPt>
                  <c:idx val="1"/>
                  <c:bubble3D val="0"/>
                  <c:explosion val="47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5-E0D5-4410-A46C-396FA6E300E0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</c:dPt>
                <c:dLbls>
                  <c:dLbl>
                    <c:idx val="0"/>
                    <c:tx>
                      <c:rich>
                        <a:bodyPr/>
                        <a:lstStyle/>
                        <a:p>
                          <a:r>
                            <a:rPr lang="en-US"/>
                            <a:t>17.8%</a:t>
                          </a:r>
                        </a:p>
                      </c:rich>
                    </c:tx>
                    <c:dLblPos val="ctr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4-E0D5-4410-A46C-396FA6E300E0}"/>
                      </c:ext>
                      <c:ext uri="{CE6537A1-D6FC-4f65-9D91-7224C49458BB}"/>
                    </c:extLst>
                  </c:dLbl>
                  <c:dLbl>
                    <c:idx val="1"/>
                    <c:tx>
                      <c:rich>
                        <a:bodyPr/>
                        <a:lstStyle/>
                        <a:p>
                          <a:r>
                            <a:rPr lang="en-US"/>
                            <a:t>81.9% </a:t>
                          </a:r>
                        </a:p>
                      </c:rich>
                    </c:tx>
                    <c:dLblPos val="ctr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3-E0D5-4410-A46C-396FA6E300E0}"/>
                      </c:ext>
                      <c:ext uri="{CE6537A1-D6FC-4f65-9D91-7224C49458BB}"/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6r2="http://schemas.microsoft.com/office/drawing/2015/06/chart">
                    <c:ext uri="{CE6537A1-D6FC-4f65-9D91-7224C49458BB}"/>
                  </c:extLst>
                </c:dLbls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'4to trimestre'!$B$44:$B$46</c15:sqref>
                        </c15:formulaRef>
                      </c:ext>
                    </c:extLst>
                    <c:strCache>
                      <c:ptCount val="3"/>
                      <c:pt idx="0">
                        <c:v>Diplomados</c:v>
                      </c:pt>
                      <c:pt idx="1">
                        <c:v>Con BASE</c:v>
                      </c:pt>
                      <c:pt idx="2">
                        <c:v>Talleres, congresos, cursos y seminarios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'4to trimestre'!$C$44:$C$46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3"/>
                      <c:pt idx="0">
                        <c:v>21453</c:v>
                      </c:pt>
                      <c:pt idx="1">
                        <c:v>3458</c:v>
                      </c:pt>
                      <c:pt idx="2">
                        <c:v>21113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E0D5-4410-A46C-396FA6E300E0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5">
          <a:lumMod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Total</a:t>
            </a:r>
            <a:r>
              <a:rPr lang="es-DO" baseline="0"/>
              <a:t> de becas otorgadas por área formativa período octubre-diciembre 2023.</a:t>
            </a:r>
            <a:endParaRPr lang="es-D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'4to trimestre'!$B$134:$B$143</c:f>
              <c:strCache>
                <c:ptCount val="10"/>
                <c:pt idx="0">
                  <c:v>Educación Física y el Deportes</c:v>
                </c:pt>
                <c:pt idx="1">
                  <c:v>Ingles</c:v>
                </c:pt>
                <c:pt idx="2">
                  <c:v>Gestión de la Calidad en la Educación</c:v>
                </c:pt>
                <c:pt idx="3">
                  <c:v>STEM</c:v>
                </c:pt>
                <c:pt idx="4">
                  <c:v>Currículo y Pedagogía del Nivel Inicial</c:v>
                </c:pt>
                <c:pt idx="5">
                  <c:v>Lectura, Escritura y Matemática</c:v>
                </c:pt>
                <c:pt idx="6">
                  <c:v>Habilitación Docente Modalidad Técnico Profesional</c:v>
                </c:pt>
                <c:pt idx="7">
                  <c:v>Planificación y Gestión de la Educación</c:v>
                </c:pt>
                <c:pt idx="8">
                  <c:v>Procesos Pedagógicos y Gestión de la Educación Infantil</c:v>
                </c:pt>
                <c:pt idx="9">
                  <c:v>Gestión de Centros Educativos</c:v>
                </c:pt>
              </c:strCache>
            </c:strRef>
          </c:cat>
          <c:val>
            <c:numRef>
              <c:f>'4to trimestre'!$C$134:$C$143</c:f>
              <c:numCache>
                <c:formatCode>#,##0</c:formatCode>
                <c:ptCount val="10"/>
                <c:pt idx="0">
                  <c:v>105</c:v>
                </c:pt>
                <c:pt idx="1">
                  <c:v>97</c:v>
                </c:pt>
                <c:pt idx="2">
                  <c:v>58</c:v>
                </c:pt>
                <c:pt idx="3">
                  <c:v>284</c:v>
                </c:pt>
                <c:pt idx="4">
                  <c:v>76</c:v>
                </c:pt>
                <c:pt idx="5">
                  <c:v>301</c:v>
                </c:pt>
                <c:pt idx="6">
                  <c:v>49</c:v>
                </c:pt>
                <c:pt idx="7">
                  <c:v>79</c:v>
                </c:pt>
                <c:pt idx="8">
                  <c:v>189</c:v>
                </c:pt>
                <c:pt idx="9">
                  <c:v>26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-1322052608"/>
        <c:axId val="-1322053696"/>
      </c:barChart>
      <c:catAx>
        <c:axId val="-1322052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322053696"/>
        <c:crosses val="autoZero"/>
        <c:auto val="1"/>
        <c:lblAlgn val="ctr"/>
        <c:lblOffset val="100"/>
        <c:noMultiLvlLbl val="0"/>
      </c:catAx>
      <c:valAx>
        <c:axId val="-1322053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322052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Total Docentes Becados por trimestre y tipo de Programa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para los trimestres el año 2023</a:t>
            </a:r>
          </a:p>
        </c:rich>
      </c:tx>
      <c:layout>
        <c:manualLayout>
          <c:xMode val="edge"/>
          <c:yMode val="edge"/>
          <c:x val="0.2160580605905452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9.4005327985687184E-2"/>
          <c:y val="0.14491891739339033"/>
          <c:w val="0.89850403531019296"/>
          <c:h val="0.416721587220952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'Anexo 3'!$C$31</c:f>
              <c:strCache>
                <c:ptCount val="1"/>
                <c:pt idx="0">
                  <c:v>Formación Inicial - Licenciaturas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'Anexo 3'!$D$29:$G$30</c15:sqref>
                  </c15:fullRef>
                </c:ext>
              </c:extLst>
              <c:f>'Anexo 3'!$D$29:$G$30</c:f>
              <c:multiLvlStrCache>
                <c:ptCount val="3"/>
                <c:lvl>
                  <c:pt idx="0">
                    <c:v>Ene./Marz.</c:v>
                  </c:pt>
                  <c:pt idx="1">
                    <c:v>Abr./Jun.</c:v>
                  </c:pt>
                  <c:pt idx="2">
                    <c:v>Jul./Sept.</c:v>
                  </c:pt>
                </c:lvl>
                <c:lvl>
                  <c:pt idx="0">
                    <c:v>Becas otorgadas 2023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'Anexo 3'!$D$31:$G$31</c15:sqref>
                  </c15:fullRef>
                </c:ext>
              </c:extLst>
              <c:f>'Anexo 3'!$D$31:$F$31</c:f>
              <c:numCache>
                <c:formatCode>_-* #,##0_-;\-* #,##0_-;_-* "-"??_-;_-@_-</c:formatCode>
                <c:ptCount val="3"/>
                <c:pt idx="0">
                  <c:v>165</c:v>
                </c:pt>
                <c:pt idx="1">
                  <c:v>115</c:v>
                </c:pt>
                <c:pt idx="2">
                  <c:v>269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EFC-4DBB-8D7A-BB0F4CD353F1}"/>
            </c:ext>
          </c:extLst>
        </c:ser>
        <c:ser>
          <c:idx val="1"/>
          <c:order val="1"/>
          <c:tx>
            <c:strRef>
              <c:f>'Anexo 3'!$C$32</c:f>
              <c:strCache>
                <c:ptCount val="1"/>
                <c:pt idx="0">
                  <c:v>Formación Cont.- Diplomados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'Anexo 3'!$D$29:$G$30</c15:sqref>
                  </c15:fullRef>
                </c:ext>
              </c:extLst>
              <c:f>'Anexo 3'!$D$29:$G$30</c:f>
              <c:multiLvlStrCache>
                <c:ptCount val="3"/>
                <c:lvl>
                  <c:pt idx="0">
                    <c:v>Ene./Marz.</c:v>
                  </c:pt>
                  <c:pt idx="1">
                    <c:v>Abr./Jun.</c:v>
                  </c:pt>
                  <c:pt idx="2">
                    <c:v>Jul./Sept.</c:v>
                  </c:pt>
                </c:lvl>
                <c:lvl>
                  <c:pt idx="0">
                    <c:v>Becas otorgadas 2023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'Anexo 3'!$D$32:$G$32</c15:sqref>
                  </c15:fullRef>
                </c:ext>
              </c:extLst>
              <c:f>'Anexo 3'!$D$32:$F$32</c:f>
              <c:numCache>
                <c:formatCode>_-* #,##0_-;\-* #,##0_-;_-* "-"??_-;_-@_-</c:formatCode>
                <c:ptCount val="3"/>
                <c:pt idx="0">
                  <c:v>4880</c:v>
                </c:pt>
                <c:pt idx="1">
                  <c:v>26712</c:v>
                </c:pt>
                <c:pt idx="2">
                  <c:v>10669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EFC-4DBB-8D7A-BB0F4CD353F1}"/>
            </c:ext>
          </c:extLst>
        </c:ser>
        <c:ser>
          <c:idx val="2"/>
          <c:order val="2"/>
          <c:tx>
            <c:strRef>
              <c:f>'Anexo 3'!$C$33</c:f>
              <c:strCache>
                <c:ptCount val="1"/>
                <c:pt idx="0">
                  <c:v>Formación Cont.- Talleres, congresos, cursos y seminarios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'Anexo 3'!$D$29:$G$30</c15:sqref>
                  </c15:fullRef>
                </c:ext>
              </c:extLst>
              <c:f>'Anexo 3'!$D$29:$G$30</c:f>
              <c:multiLvlStrCache>
                <c:ptCount val="3"/>
                <c:lvl>
                  <c:pt idx="0">
                    <c:v>Ene./Marz.</c:v>
                  </c:pt>
                  <c:pt idx="1">
                    <c:v>Abr./Jun.</c:v>
                  </c:pt>
                  <c:pt idx="2">
                    <c:v>Jul./Sept.</c:v>
                  </c:pt>
                </c:lvl>
                <c:lvl>
                  <c:pt idx="0">
                    <c:v>Becas otorgadas 2023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'Anexo 3'!$D$33:$G$33</c15:sqref>
                  </c15:fullRef>
                </c:ext>
              </c:extLst>
              <c:f>'Anexo 3'!$D$33:$F$33</c:f>
              <c:numCache>
                <c:formatCode>_-* #,##0_-;\-* #,##0_-;_-* "-"??_-;_-@_-</c:formatCode>
                <c:ptCount val="3"/>
                <c:pt idx="0">
                  <c:v>1466</c:v>
                </c:pt>
                <c:pt idx="1">
                  <c:v>2265</c:v>
                </c:pt>
                <c:pt idx="2">
                  <c:v>7023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EFC-4DBB-8D7A-BB0F4CD353F1}"/>
            </c:ext>
          </c:extLst>
        </c:ser>
        <c:ser>
          <c:idx val="3"/>
          <c:order val="3"/>
          <c:tx>
            <c:strRef>
              <c:f>'Anexo 3'!$C$34</c:f>
              <c:strCache>
                <c:ptCount val="1"/>
                <c:pt idx="0">
                  <c:v>Programa Construyendo la Base de los Aprendizajes (CON BASE)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'Anexo 3'!$D$29:$G$30</c15:sqref>
                  </c15:fullRef>
                </c:ext>
              </c:extLst>
              <c:f>'Anexo 3'!$D$29:$G$30</c:f>
              <c:multiLvlStrCache>
                <c:ptCount val="3"/>
                <c:lvl>
                  <c:pt idx="0">
                    <c:v>Ene./Marz.</c:v>
                  </c:pt>
                  <c:pt idx="1">
                    <c:v>Abr./Jun.</c:v>
                  </c:pt>
                  <c:pt idx="2">
                    <c:v>Jul./Sept.</c:v>
                  </c:pt>
                </c:lvl>
                <c:lvl>
                  <c:pt idx="0">
                    <c:v>Becas otorgadas 2023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'Anexo 3'!$D$34:$G$34</c15:sqref>
                  </c15:fullRef>
                </c:ext>
              </c:extLst>
              <c:f>'Anexo 3'!$D$34:$F$34</c:f>
              <c:numCache>
                <c:formatCode>_-* #,##0_-;\-* #,##0_-;_-* "-"??_-;_-@_-</c:formatCode>
                <c:ptCount val="3"/>
                <c:pt idx="0">
                  <c:v>5769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EFC-4DBB-8D7A-BB0F4CD353F1}"/>
            </c:ext>
          </c:extLst>
        </c:ser>
        <c:ser>
          <c:idx val="4"/>
          <c:order val="4"/>
          <c:tx>
            <c:strRef>
              <c:f>'Anexo 3'!$C$35</c:f>
              <c:strCache>
                <c:ptCount val="1"/>
                <c:pt idx="0">
                  <c:v>Posgrado - Especialidades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'Anexo 3'!$D$29:$G$30</c15:sqref>
                  </c15:fullRef>
                </c:ext>
              </c:extLst>
              <c:f>'Anexo 3'!$D$29:$G$30</c:f>
              <c:multiLvlStrCache>
                <c:ptCount val="3"/>
                <c:lvl>
                  <c:pt idx="0">
                    <c:v>Ene./Marz.</c:v>
                  </c:pt>
                  <c:pt idx="1">
                    <c:v>Abr./Jun.</c:v>
                  </c:pt>
                  <c:pt idx="2">
                    <c:v>Jul./Sept.</c:v>
                  </c:pt>
                </c:lvl>
                <c:lvl>
                  <c:pt idx="0">
                    <c:v>Becas otorgadas 2023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'Anexo 3'!$D$35:$G$35</c15:sqref>
                  </c15:fullRef>
                </c:ext>
              </c:extLst>
              <c:f>'Anexo 3'!$D$35:$F$35</c:f>
              <c:numCache>
                <c:formatCode>_-* #,##0_-;\-* #,##0_-;_-* "-"??_-;_-@_-</c:formatCode>
                <c:ptCount val="3"/>
                <c:pt idx="0">
                  <c:v>0</c:v>
                </c:pt>
                <c:pt idx="1">
                  <c:v>402</c:v>
                </c:pt>
                <c:pt idx="2">
                  <c:v>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EFC-4DBB-8D7A-BB0F4CD353F1}"/>
            </c:ext>
          </c:extLst>
        </c:ser>
        <c:ser>
          <c:idx val="5"/>
          <c:order val="5"/>
          <c:tx>
            <c:strRef>
              <c:f>'Anexo 3'!$C$36</c:f>
              <c:strCache>
                <c:ptCount val="1"/>
                <c:pt idx="0">
                  <c:v>Posgrado - Maestrías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'Anexo 3'!$D$29:$G$30</c15:sqref>
                  </c15:fullRef>
                </c:ext>
              </c:extLst>
              <c:f>'Anexo 3'!$D$29:$G$30</c:f>
              <c:multiLvlStrCache>
                <c:ptCount val="3"/>
                <c:lvl>
                  <c:pt idx="0">
                    <c:v>Ene./Marz.</c:v>
                  </c:pt>
                  <c:pt idx="1">
                    <c:v>Abr./Jun.</c:v>
                  </c:pt>
                  <c:pt idx="2">
                    <c:v>Jul./Sept.</c:v>
                  </c:pt>
                </c:lvl>
                <c:lvl>
                  <c:pt idx="0">
                    <c:v>Becas otorgadas 2023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'Anexo 3'!$D$36:$G$36</c15:sqref>
                  </c15:fullRef>
                </c:ext>
              </c:extLst>
              <c:f>'Anexo 3'!$D$36:$F$36</c:f>
              <c:numCache>
                <c:formatCode>_-* #,##0_-;\-* #,##0_-;_-* "-"??_-;_-@_-</c:formatCode>
                <c:ptCount val="3"/>
                <c:pt idx="0">
                  <c:v>0</c:v>
                </c:pt>
                <c:pt idx="1">
                  <c:v>1714</c:v>
                </c:pt>
                <c:pt idx="2">
                  <c:v>137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5EFC-4DBB-8D7A-BB0F4CD353F1}"/>
            </c:ext>
          </c:extLst>
        </c:ser>
        <c:ser>
          <c:idx val="6"/>
          <c:order val="6"/>
          <c:tx>
            <c:strRef>
              <c:f>'Anexo 3'!$C$37</c:f>
              <c:strCache>
                <c:ptCount val="1"/>
                <c:pt idx="0">
                  <c:v>Posgrado - Doctorados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'Anexo 3'!$D$29:$G$30</c15:sqref>
                  </c15:fullRef>
                </c:ext>
              </c:extLst>
              <c:f>'Anexo 3'!$D$29:$G$30</c:f>
              <c:multiLvlStrCache>
                <c:ptCount val="3"/>
                <c:lvl>
                  <c:pt idx="0">
                    <c:v>Ene./Marz.</c:v>
                  </c:pt>
                  <c:pt idx="1">
                    <c:v>Abr./Jun.</c:v>
                  </c:pt>
                  <c:pt idx="2">
                    <c:v>Jul./Sept.</c:v>
                  </c:pt>
                </c:lvl>
                <c:lvl>
                  <c:pt idx="0">
                    <c:v>Becas otorgadas 2023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'Anexo 3'!$D$37:$G$37</c15:sqref>
                  </c15:fullRef>
                </c:ext>
              </c:extLst>
              <c:f>'Anexo 3'!$D$37:$F$37</c:f>
              <c:numCache>
                <c:formatCode>_-* #,##0_-;\-* #,##0_-;_-* "-"??_-;_-@_-</c:formatCode>
                <c:ptCount val="3"/>
                <c:pt idx="0">
                  <c:v>78</c:v>
                </c:pt>
                <c:pt idx="1">
                  <c:v>5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5EFC-4DBB-8D7A-BB0F4CD35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322052064"/>
        <c:axId val="-132205152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7"/>
                <c:order val="7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'Anexo 3'!$C$38</c15:sqref>
                        </c15:formulaRef>
                      </c:ext>
                    </c:extLst>
                    <c:strCache>
                      <c:ptCount val="1"/>
                      <c:pt idx="0">
                        <c:v>Total general de Becas Otorgadas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uri="{02D57815-91ED-43cb-92C2-25804820EDAC}">
                        <c15:fullRef>
                          <c15:sqref>'Anexo 3'!$D$29:$G$30</c15:sqref>
                        </c15:fullRef>
                        <c15:formulaRef>
                          <c15:sqref>'Anexo 3'!$D$29:$G$30</c15:sqref>
                        </c15:formulaRef>
                      </c:ext>
                    </c:extLst>
                    <c:multiLvlStrCache>
                      <c:ptCount val="3"/>
                      <c:lvl>
                        <c:pt idx="0">
                          <c:v>Ene./Marz.</c:v>
                        </c:pt>
                        <c:pt idx="1">
                          <c:v>Abr./Jun.</c:v>
                        </c:pt>
                        <c:pt idx="2">
                          <c:v>Jul./Sept.</c:v>
                        </c:pt>
                      </c:lvl>
                      <c:lvl>
                        <c:pt idx="0">
                          <c:v>Becas otorgadas 2023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ullRef>
                          <c15:sqref>'Anexo 3'!$D$38:$G$38</c15:sqref>
                        </c15:fullRef>
                        <c15:formulaRef>
                          <c15:sqref>'Anexo 3'!$D$38:$F$38</c15:sqref>
                        </c15:formulaRef>
                      </c:ext>
                    </c:extLst>
                    <c:numCache>
                      <c:formatCode>#,##0</c:formatCode>
                      <c:ptCount val="3"/>
                      <c:pt idx="0">
                        <c:v>12358</c:v>
                      </c:pt>
                      <c:pt idx="1">
                        <c:v>31213</c:v>
                      </c:pt>
                      <c:pt idx="2">
                        <c:v>18155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1-A9AA-4046-8B3D-ADED8FFD30C2}"/>
                  </c:ext>
                </c:extLst>
              </c15:ser>
            </c15:filteredBarSeries>
          </c:ext>
        </c:extLst>
      </c:barChart>
      <c:catAx>
        <c:axId val="-132205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322051520"/>
        <c:crosses val="autoZero"/>
        <c:auto val="1"/>
        <c:lblAlgn val="ctr"/>
        <c:lblOffset val="100"/>
        <c:noMultiLvlLbl val="0"/>
      </c:catAx>
      <c:valAx>
        <c:axId val="-1322051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322052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269140086302766E-3"/>
          <c:y val="0.69563649705077191"/>
          <c:w val="0.8960677933550989"/>
          <c:h val="0.261849145463500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/>
              <a:t> </a:t>
            </a:r>
            <a:r>
              <a:rPr lang="en-US" sz="1000" b="1">
                <a:solidFill>
                  <a:sysClr val="windowText" lastClr="000000"/>
                </a:solidFill>
              </a:rPr>
              <a:t>Total Docentes Becados </a:t>
            </a:r>
            <a:r>
              <a:rPr lang="es-MX" sz="1000" b="1">
                <a:solidFill>
                  <a:sysClr val="windowText" lastClr="000000"/>
                </a:solidFill>
              </a:rPr>
              <a:t>durante el periodo enero-septiembre</a:t>
            </a:r>
            <a:r>
              <a:rPr lang="es-MX" sz="1000" b="1" baseline="0">
                <a:solidFill>
                  <a:sysClr val="windowText" lastClr="000000"/>
                </a:solidFill>
              </a:rPr>
              <a:t> 2023</a:t>
            </a:r>
            <a:endParaRPr lang="es-DO" sz="1000" b="1">
              <a:solidFill>
                <a:sysClr val="windowText" lastClr="000000"/>
              </a:solidFill>
            </a:endParaRPr>
          </a:p>
          <a:p>
            <a:pPr>
              <a:defRPr/>
            </a:pP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'Anexo 3'!$C$49</c:f>
              <c:strCache>
                <c:ptCount val="1"/>
                <c:pt idx="0">
                  <c:v> Becas Otorgadas</c:v>
                </c:pt>
              </c:strCache>
            </c:strRef>
          </c:tx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2.7777777777777779E-3"/>
                  <c:y val="7.08898366870807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C80-4671-AA3D-C2AA2B0ADF5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'Anexo 3'!$D$48:$G$48</c:f>
              <c:strCache>
                <c:ptCount val="4"/>
                <c:pt idx="0">
                  <c:v>Ene./Marz.</c:v>
                </c:pt>
                <c:pt idx="1">
                  <c:v>Abr./Jun.</c:v>
                </c:pt>
                <c:pt idx="2">
                  <c:v>Jul./Sept.</c:v>
                </c:pt>
                <c:pt idx="3">
                  <c:v>Oct./Dic.</c:v>
                </c:pt>
              </c:strCache>
            </c:strRef>
          </c:cat>
          <c:val>
            <c:numRef>
              <c:f>'Anexo 3'!$D$49:$G$49</c:f>
              <c:numCache>
                <c:formatCode>#,##0</c:formatCode>
                <c:ptCount val="4"/>
                <c:pt idx="0">
                  <c:v>12358</c:v>
                </c:pt>
                <c:pt idx="1">
                  <c:v>31213</c:v>
                </c:pt>
                <c:pt idx="2">
                  <c:v>18155</c:v>
                </c:pt>
                <c:pt idx="3">
                  <c:v>47296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80-4671-AA3D-C2AA2B0ADF5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-1322043904"/>
        <c:axId val="-1322049344"/>
      </c:barChart>
      <c:catAx>
        <c:axId val="-132204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322049344"/>
        <c:crosses val="autoZero"/>
        <c:auto val="1"/>
        <c:lblAlgn val="ctr"/>
        <c:lblOffset val="100"/>
        <c:noMultiLvlLbl val="0"/>
      </c:catAx>
      <c:valAx>
        <c:axId val="-1322049344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-1322043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Total Docentes Becados por trimestre y tipo de programa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trimestre julio-septiembre 2023</a:t>
            </a:r>
          </a:p>
        </c:rich>
      </c:tx>
      <c:layout>
        <c:manualLayout>
          <c:xMode val="edge"/>
          <c:yMode val="edge"/>
          <c:x val="0.21094642124979776"/>
          <c:y val="6.464647287316921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9.4005327985687184E-2"/>
          <c:y val="0.14491891739339033"/>
          <c:w val="0.89850403531019296"/>
          <c:h val="0.416721587220952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'Anexo 3'!$C$31</c:f>
              <c:strCache>
                <c:ptCount val="1"/>
                <c:pt idx="0">
                  <c:v>Formación Inicial - Licenciaturas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'Anexo 3'!$D$29:$G$30</c15:sqref>
                  </c15:fullRef>
                </c:ext>
              </c:extLst>
              <c:f>'Anexo 3'!$F$29:$F$30</c:f>
              <c:multiLvlStrCache>
                <c:ptCount val="1"/>
                <c:lvl>
                  <c:pt idx="0">
                    <c:v>Jul./Sept.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'Anexo 3'!$D$31:$G$31</c15:sqref>
                  </c15:fullRef>
                </c:ext>
              </c:extLst>
              <c:f>'Anexo 3'!$F$31</c:f>
              <c:numCache>
                <c:formatCode>_-* #,##0_-;\-* #,##0_-;_-* "-"??_-;_-@_-</c:formatCode>
                <c:ptCount val="1"/>
                <c:pt idx="0">
                  <c:v>269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83-4D59-A5C8-299ED96E256F}"/>
            </c:ext>
          </c:extLst>
        </c:ser>
        <c:ser>
          <c:idx val="1"/>
          <c:order val="1"/>
          <c:tx>
            <c:strRef>
              <c:f>'Anexo 3'!$C$32</c:f>
              <c:strCache>
                <c:ptCount val="1"/>
                <c:pt idx="0">
                  <c:v>Formación Cont.- Diplomados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'Anexo 3'!$D$29:$G$30</c15:sqref>
                  </c15:fullRef>
                </c:ext>
              </c:extLst>
              <c:f>'Anexo 3'!$F$29:$F$30</c:f>
              <c:multiLvlStrCache>
                <c:ptCount val="1"/>
                <c:lvl>
                  <c:pt idx="0">
                    <c:v>Jul./Sept.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'Anexo 3'!$D$32:$G$32</c15:sqref>
                  </c15:fullRef>
                </c:ext>
              </c:extLst>
              <c:f>'Anexo 3'!$F$32</c:f>
              <c:numCache>
                <c:formatCode>_-* #,##0_-;\-* #,##0_-;_-* "-"??_-;_-@_-</c:formatCode>
                <c:ptCount val="1"/>
                <c:pt idx="0">
                  <c:v>10669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183-4D59-A5C8-299ED96E256F}"/>
            </c:ext>
          </c:extLst>
        </c:ser>
        <c:ser>
          <c:idx val="2"/>
          <c:order val="2"/>
          <c:tx>
            <c:strRef>
              <c:f>'Anexo 3'!$C$33</c:f>
              <c:strCache>
                <c:ptCount val="1"/>
                <c:pt idx="0">
                  <c:v>Formación Cont.- Talleres, congresos, cursos y seminarios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'Anexo 3'!$D$29:$G$30</c15:sqref>
                  </c15:fullRef>
                </c:ext>
              </c:extLst>
              <c:f>'Anexo 3'!$F$29:$F$30</c:f>
              <c:multiLvlStrCache>
                <c:ptCount val="1"/>
                <c:lvl>
                  <c:pt idx="0">
                    <c:v>Jul./Sept.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'Anexo 3'!$D$33:$G$33</c15:sqref>
                  </c15:fullRef>
                </c:ext>
              </c:extLst>
              <c:f>'Anexo 3'!$F$33</c:f>
              <c:numCache>
                <c:formatCode>_-* #,##0_-;\-* #,##0_-;_-* "-"??_-;_-@_-</c:formatCode>
                <c:ptCount val="1"/>
                <c:pt idx="0">
                  <c:v>7023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183-4D59-A5C8-299ED96E256F}"/>
            </c:ext>
          </c:extLst>
        </c:ser>
        <c:ser>
          <c:idx val="3"/>
          <c:order val="3"/>
          <c:tx>
            <c:strRef>
              <c:f>'Anexo 3'!$C$34</c:f>
              <c:strCache>
                <c:ptCount val="1"/>
                <c:pt idx="0">
                  <c:v>Programa Construyendo la Base de los Aprendizajes (CON BASE)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'Anexo 3'!$D$29:$G$30</c15:sqref>
                  </c15:fullRef>
                </c:ext>
              </c:extLst>
              <c:f>'Anexo 3'!$F$29:$F$30</c:f>
              <c:multiLvlStrCache>
                <c:ptCount val="1"/>
                <c:lvl>
                  <c:pt idx="0">
                    <c:v>Jul./Sept.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'Anexo 3'!$D$34:$G$34</c15:sqref>
                  </c15:fullRef>
                </c:ext>
              </c:extLst>
              <c:f>'Anexo 3'!$F$34</c:f>
              <c:numCache>
                <c:formatCode>_-* #,##0_-;\-* #,##0_-;_-* "-"??_-;_-@_-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183-4D59-A5C8-299ED96E256F}"/>
            </c:ext>
          </c:extLst>
        </c:ser>
        <c:ser>
          <c:idx val="4"/>
          <c:order val="4"/>
          <c:tx>
            <c:strRef>
              <c:f>'Anexo 3'!$C$35</c:f>
              <c:strCache>
                <c:ptCount val="1"/>
                <c:pt idx="0">
                  <c:v>Posgrado - Especialidades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'Anexo 3'!$D$29:$G$30</c15:sqref>
                  </c15:fullRef>
                </c:ext>
              </c:extLst>
              <c:f>'Anexo 3'!$F$29:$F$30</c:f>
              <c:multiLvlStrCache>
                <c:ptCount val="1"/>
                <c:lvl>
                  <c:pt idx="0">
                    <c:v>Jul./Sept.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'Anexo 3'!$D$35:$G$35</c15:sqref>
                  </c15:fullRef>
                </c:ext>
              </c:extLst>
              <c:f>'Anexo 3'!$F$35</c:f>
              <c:numCache>
                <c:formatCode>_-* #,##0_-;\-* #,##0_-;_-* "-"??_-;_-@_-</c:formatCode>
                <c:ptCount val="1"/>
                <c:pt idx="0">
                  <c:v>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183-4D59-A5C8-299ED96E256F}"/>
            </c:ext>
          </c:extLst>
        </c:ser>
        <c:ser>
          <c:idx val="5"/>
          <c:order val="5"/>
          <c:tx>
            <c:strRef>
              <c:f>'Anexo 3'!$C$36</c:f>
              <c:strCache>
                <c:ptCount val="1"/>
                <c:pt idx="0">
                  <c:v>Posgrado - Maestrías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'Anexo 3'!$D$29:$G$30</c15:sqref>
                  </c15:fullRef>
                </c:ext>
              </c:extLst>
              <c:f>'Anexo 3'!$F$29:$F$30</c:f>
              <c:multiLvlStrCache>
                <c:ptCount val="1"/>
                <c:lvl>
                  <c:pt idx="0">
                    <c:v>Jul./Sept.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'Anexo 3'!$D$36:$G$36</c15:sqref>
                  </c15:fullRef>
                </c:ext>
              </c:extLst>
              <c:f>'Anexo 3'!$F$36</c:f>
              <c:numCache>
                <c:formatCode>_-* #,##0_-;\-* #,##0_-;_-* "-"??_-;_-@_-</c:formatCode>
                <c:ptCount val="1"/>
                <c:pt idx="0">
                  <c:v>137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183-4D59-A5C8-299ED96E256F}"/>
            </c:ext>
          </c:extLst>
        </c:ser>
        <c:ser>
          <c:idx val="6"/>
          <c:order val="6"/>
          <c:tx>
            <c:strRef>
              <c:f>'Anexo 3'!$C$37</c:f>
              <c:strCache>
                <c:ptCount val="1"/>
                <c:pt idx="0">
                  <c:v>Posgrado - Doctorados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'Anexo 3'!$D$29:$G$30</c15:sqref>
                  </c15:fullRef>
                </c:ext>
              </c:extLst>
              <c:f>'Anexo 3'!$F$29:$F$30</c:f>
              <c:multiLvlStrCache>
                <c:ptCount val="1"/>
                <c:lvl>
                  <c:pt idx="0">
                    <c:v>Jul./Sept.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'Anexo 3'!$D$37:$G$37</c15:sqref>
                  </c15:fullRef>
                </c:ext>
              </c:extLst>
              <c:f>'Anexo 3'!$F$37</c:f>
              <c:numCache>
                <c:formatCode>_-* #,##0_-;\-* #,##0_-;_-* "-"??_-;_-@_-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183-4D59-A5C8-299ED96E25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322042816"/>
        <c:axId val="-1227773696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7"/>
                <c:order val="7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'Anexo 3'!$C$38</c15:sqref>
                        </c15:formulaRef>
                      </c:ext>
                    </c:extLst>
                    <c:strCache>
                      <c:ptCount val="1"/>
                      <c:pt idx="0">
                        <c:v>Total general de Becas Otorgadas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uri="{02D57815-91ED-43cb-92C2-25804820EDAC}">
                        <c15:fullRef>
                          <c15:sqref>'Anexo 3'!$D$29:$G$30</c15:sqref>
                        </c15:fullRef>
                        <c15:formulaRef>
                          <c15:sqref>'Anexo 3'!$F$29:$F$30</c15:sqref>
                        </c15:formulaRef>
                      </c:ext>
                    </c:extLst>
                    <c:multiLvlStrCache>
                      <c:ptCount val="1"/>
                      <c:lvl>
                        <c:pt idx="0">
                          <c:v>Jul./Sept.</c:v>
                        </c:pt>
                      </c:lvl>
                      <c:lvl/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ullRef>
                          <c15:sqref>'Anexo 3'!$D$38:$G$38</c15:sqref>
                        </c15:fullRef>
                        <c15:formulaRef>
                          <c15:sqref>'Anexo 3'!$F$38</c15:sqref>
                        </c15:formulaRef>
                      </c:ext>
                    </c:extLst>
                    <c:numCache>
                      <c:formatCode>#,##0</c:formatCode>
                      <c:ptCount val="1"/>
                      <c:pt idx="0">
                        <c:v>18155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7-3183-4D59-A5C8-299ED96E256F}"/>
                  </c:ext>
                </c:extLst>
              </c15:ser>
            </c15:filteredBarSeries>
          </c:ext>
        </c:extLst>
      </c:barChart>
      <c:catAx>
        <c:axId val="-1322042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227773696"/>
        <c:crosses val="autoZero"/>
        <c:auto val="1"/>
        <c:lblAlgn val="ctr"/>
        <c:lblOffset val="100"/>
        <c:noMultiLvlLbl val="0"/>
      </c:catAx>
      <c:valAx>
        <c:axId val="-1227773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322042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269140086302766E-3"/>
          <c:y val="0.69563649705077191"/>
          <c:w val="0.8960677933550989"/>
          <c:h val="0.261849145463500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100" baseline="0">
                <a:solidFill>
                  <a:sysClr val="windowText" lastClr="000000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000"/>
              <a:t>% Becas otorgadas por Áreas Académicas </a:t>
            </a:r>
            <a:r>
              <a:rPr lang="en-US" sz="1000" b="1" i="0" u="none" strike="noStrike" baseline="0">
                <a:effectLst/>
              </a:rPr>
              <a:t>vs Meta del trimestre establecida </a:t>
            </a:r>
          </a:p>
          <a:p>
            <a:pPr>
              <a:defRPr sz="1000"/>
            </a:pPr>
            <a:r>
              <a:rPr lang="en-US" sz="1000" b="1" i="0" u="none" strike="noStrike" baseline="0">
                <a:effectLst/>
              </a:rPr>
              <a:t>Periodo octubre-diciembre 2023.</a:t>
            </a:r>
            <a:endParaRPr lang="en-US" sz="1000"/>
          </a:p>
        </c:rich>
      </c:tx>
      <c:layout>
        <c:manualLayout>
          <c:xMode val="edge"/>
          <c:yMode val="edge"/>
          <c:x val="0.1373419928348372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100" baseline="0">
              <a:solidFill>
                <a:sysClr val="windowText" lastClr="000000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2.5330754251252089E-2"/>
          <c:y val="0.2156446448696468"/>
          <c:w val="0.48644093117603121"/>
          <c:h val="0.642235819659390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'Anexo 4'!$D$28</c:f>
              <c:strCache>
                <c:ptCount val="1"/>
                <c:pt idx="0">
                  <c:v>% Logrado vs Meta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FA1-49BC-ACC1-C2A0D659E60F}"/>
              </c:ext>
            </c:extLst>
          </c:dPt>
          <c:dPt>
            <c:idx val="2"/>
            <c:invertIfNegative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FA1-49BC-ACC1-C2A0D659E60F}"/>
              </c:ext>
            </c:extLst>
          </c:dPt>
          <c:dPt>
            <c:idx val="4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Lbls>
            <c:dLbl>
              <c:idx val="4"/>
              <c:layout>
                <c:manualLayout>
                  <c:x val="-4.406005678325873E-4"/>
                  <c:y val="-3.56989583592955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C6D-468A-9749-8238F05497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'Anexo 4'!$C$29:$C$33</c:f>
              <c:strCache>
                <c:ptCount val="5"/>
                <c:pt idx="1">
                  <c:v>Programa Formación Inicial</c:v>
                </c:pt>
                <c:pt idx="2">
                  <c:v>Posgrado</c:v>
                </c:pt>
                <c:pt idx="3">
                  <c:v>Programa Construyendo la Base de los Aprendizajes (CON BASE)</c:v>
                </c:pt>
                <c:pt idx="4">
                  <c:v>Diplomados y Talleres, congresos, cursos y seminarios</c:v>
                </c:pt>
              </c:strCache>
            </c:strRef>
          </c:cat>
          <c:val>
            <c:numRef>
              <c:f>'Anexo 4'!$D$29:$D$33</c:f>
              <c:numCache>
                <c:formatCode>0%</c:formatCode>
                <c:ptCount val="5"/>
                <c:pt idx="1">
                  <c:v>2.69</c:v>
                </c:pt>
                <c:pt idx="2">
                  <c:v>0.48499999999999999</c:v>
                </c:pt>
                <c:pt idx="3">
                  <c:v>1.947072072072072</c:v>
                </c:pt>
                <c:pt idx="4" formatCode="0.0%">
                  <c:v>1.4429491884838104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45-4BB0-A032-01071405A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1227768256"/>
        <c:axId val="-1227773152"/>
      </c:barChart>
      <c:valAx>
        <c:axId val="-122777315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-1227768256"/>
        <c:crosses val="autoZero"/>
        <c:crossBetween val="between"/>
      </c:valAx>
      <c:catAx>
        <c:axId val="-1227768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227773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>
        <a:lumMod val="95000"/>
      </a:schemeClr>
    </a:solidFill>
    <a:ln>
      <a:solidFill>
        <a:schemeClr val="accent1"/>
      </a:solidFill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Posgrado  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% Docentes Becados según Eje Geográfico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Periodo octubre-diciembre 2023.</a:t>
            </a:r>
            <a:endParaRPr lang="es-DO" sz="10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403-432A-8247-805D1D21EBD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403-432A-8247-805D1D21EBD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A403-432A-8247-805D1D21EBD9}"/>
              </c:ext>
            </c:extLst>
          </c:dPt>
          <c:dPt>
            <c:idx val="3"/>
            <c:bubble3D val="0"/>
            <c:spPr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403-432A-8247-805D1D21EBD9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A403-432A-8247-805D1D21EBD9}"/>
              </c:ext>
            </c:extLst>
          </c:dPt>
          <c:dLbls>
            <c:dLbl>
              <c:idx val="0"/>
              <c:layout>
                <c:manualLayout>
                  <c:x val="-2.506677231383813E-2"/>
                  <c:y val="-1.97224411673079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403-432A-8247-805D1D21EBD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0734908136482944E-2"/>
                  <c:y val="-0.1493000644560100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403-432A-8247-805D1D21EBD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7757308638307021E-2"/>
                  <c:y val="-6.80566718832271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403-432A-8247-805D1D21EBD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8002938311956289E-2"/>
                  <c:y val="-9.633177141492607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A403-432A-8247-805D1D21EBD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1219795638752703"/>
                  <c:y val="-2.156051248246215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A403-432A-8247-805D1D21EBD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'4to trimestre'!$B$224:$B$228</c:f>
              <c:strCache>
                <c:ptCount val="5"/>
                <c:pt idx="0">
                  <c:v>Metropolitana</c:v>
                </c:pt>
                <c:pt idx="1">
                  <c:v>Sur</c:v>
                </c:pt>
                <c:pt idx="2">
                  <c:v>Este</c:v>
                </c:pt>
                <c:pt idx="3">
                  <c:v>Norte</c:v>
                </c:pt>
                <c:pt idx="4">
                  <c:v>Nordeste</c:v>
                </c:pt>
              </c:strCache>
            </c:strRef>
          </c:cat>
          <c:val>
            <c:numRef>
              <c:f>'4to trimestre'!$C$224:$C$228</c:f>
              <c:numCache>
                <c:formatCode>#,##0</c:formatCode>
                <c:ptCount val="5"/>
                <c:pt idx="0">
                  <c:v>505</c:v>
                </c:pt>
                <c:pt idx="1">
                  <c:v>307</c:v>
                </c:pt>
                <c:pt idx="2">
                  <c:v>129</c:v>
                </c:pt>
                <c:pt idx="3">
                  <c:v>262</c:v>
                </c:pt>
                <c:pt idx="4">
                  <c:v>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403-432A-8247-805D1D21EBD9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9CC4-462F-9C7B-8E565A9E9C4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9CC4-462F-9C7B-8E565A9E9C4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9CC4-462F-9C7B-8E565A9E9C4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9CC4-462F-9C7B-8E565A9E9C4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9CC4-462F-9C7B-8E565A9E9C42}"/>
              </c:ext>
            </c:extLst>
          </c:dPt>
          <c:cat>
            <c:strRef>
              <c:f>'4to trimestre'!$B$224:$B$228</c:f>
              <c:strCache>
                <c:ptCount val="5"/>
                <c:pt idx="0">
                  <c:v>Metropolitana</c:v>
                </c:pt>
                <c:pt idx="1">
                  <c:v>Sur</c:v>
                </c:pt>
                <c:pt idx="2">
                  <c:v>Este</c:v>
                </c:pt>
                <c:pt idx="3">
                  <c:v>Norte</c:v>
                </c:pt>
                <c:pt idx="4">
                  <c:v>Nordeste</c:v>
                </c:pt>
              </c:strCache>
            </c:strRef>
          </c:cat>
          <c:val>
            <c:numRef>
              <c:f>'4to trimestre'!$D$224:$D$228</c:f>
              <c:numCache>
                <c:formatCode>#,##0</c:formatCode>
                <c:ptCount val="5"/>
                <c:pt idx="0">
                  <c:v>0.39952531645569622</c:v>
                </c:pt>
                <c:pt idx="1">
                  <c:v>0.24287974683544303</c:v>
                </c:pt>
                <c:pt idx="2">
                  <c:v>0.10205696202531646</c:v>
                </c:pt>
                <c:pt idx="3">
                  <c:v>0.20727848101265822</c:v>
                </c:pt>
                <c:pt idx="4">
                  <c:v>4.8259493670886076E-2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403-432A-8247-805D1D21E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effectLst/>
              </a:rPr>
              <a:t>Programas de Formación y Desarrollo Profesional </a:t>
            </a: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  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% Becas otorgadas según Eje Geográfico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Periodo octubre-diciembre 2023.</a:t>
            </a:r>
            <a:endParaRPr lang="es-DO" sz="1000">
              <a:effectLst/>
            </a:endParaRPr>
          </a:p>
        </c:rich>
      </c:tx>
      <c:layout>
        <c:manualLayout>
          <c:xMode val="edge"/>
          <c:yMode val="edge"/>
          <c:x val="0.12027279376963125"/>
          <c:y val="3.1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D020-4EA9-ACBC-76A1EB810E1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D020-4EA9-ACBC-76A1EB810E1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D020-4EA9-ACBC-76A1EB810E1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D020-4EA9-ACBC-76A1EB810E11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  <a:effectLst/>
              <a:sp3d contourW="25400">
                <a:contourClr>
                  <a:srgbClr val="FF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D020-4EA9-ACBC-76A1EB810E1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'4to trimestre'!$B$178:$B$182</c:f>
              <c:strCache>
                <c:ptCount val="5"/>
                <c:pt idx="0">
                  <c:v>Metropolitana</c:v>
                </c:pt>
                <c:pt idx="1">
                  <c:v>Sur</c:v>
                </c:pt>
                <c:pt idx="2">
                  <c:v>Este</c:v>
                </c:pt>
                <c:pt idx="3">
                  <c:v>Norte</c:v>
                </c:pt>
                <c:pt idx="4">
                  <c:v>Nordeste</c:v>
                </c:pt>
              </c:strCache>
            </c:strRef>
          </c:cat>
          <c:val>
            <c:numRef>
              <c:f>'4to trimestre'!$D$178:$D$182</c:f>
              <c:numCache>
                <c:formatCode>#,##0</c:formatCode>
                <c:ptCount val="5"/>
                <c:pt idx="0">
                  <c:v>0.21771397158322056</c:v>
                </c:pt>
                <c:pt idx="1">
                  <c:v>0.15878721244925575</c:v>
                </c:pt>
                <c:pt idx="2">
                  <c:v>9.7471244925575101E-2</c:v>
                </c:pt>
                <c:pt idx="3">
                  <c:v>0.39307763870094725</c:v>
                </c:pt>
                <c:pt idx="4">
                  <c:v>0.13294993234100136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D020-4EA9-ACBC-76A1EB810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extLst xmlns:c16r2="http://schemas.microsoft.com/office/drawing/2015/06/chart"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1-D020-4EA9-ACBC-76A1EB810E1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3-D020-4EA9-ACBC-76A1EB810E1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5-D020-4EA9-ACBC-76A1EB810E11}"/>
                    </c:ext>
                  </c:extLst>
                </c:dPt>
                <c:dPt>
                  <c:idx val="3"/>
                  <c:bubble3D val="0"/>
                  <c:spPr>
                    <a:solidFill>
                      <a:srgbClr val="00B050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7-D020-4EA9-ACBC-76A1EB810E11}"/>
                    </c:ext>
                  </c:extLst>
                </c:dPt>
                <c:dPt>
                  <c:idx val="4"/>
                  <c:bubble3D val="0"/>
                  <c:spPr>
                    <a:solidFill>
                      <a:srgbClr val="FF0000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9-D020-4EA9-ACBC-76A1EB810E11}"/>
                    </c:ext>
                  </c:extLst>
                </c:dPt>
                <c:dLbls>
                  <c:dLbl>
                    <c:idx val="0"/>
                    <c:layout>
                      <c:manualLayout>
                        <c:x val="-5.4365847711659129E-2"/>
                        <c:y val="4.176714238845144E-3"/>
                      </c:manualLayout>
                    </c:layout>
                    <c:tx>
                      <c:rich>
                        <a:bodyPr rot="0" spcFirstLastPara="1" vertOverflow="ellipsis" vert="horz" wrap="square" lIns="38100" tIns="19050" rIns="38100" bIns="19050" anchor="ctr" anchorCtr="1">
                          <a:noAutofit/>
                        </a:bodyPr>
                        <a:lstStyle/>
                        <a:p>
                          <a:pPr>
                            <a:defRPr sz="900" b="1" i="0" u="none" strike="noStrike" kern="1200" baseline="0">
                              <a:solidFill>
                                <a:srgbClr val="FF0000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pPr>
                          <a:fld id="{9A925A29-14A2-4689-885E-1945DA6EF355}" type="VALUE">
                            <a:rPr lang="en-US"/>
                            <a:pPr>
                              <a:defRPr b="1">
                                <a:solidFill>
                                  <a:srgbClr val="FF0000"/>
                                </a:solidFill>
                              </a:defRPr>
                            </a:pPr>
                            <a:t>[VALOR]</a:t>
                          </a:fld>
                          <a:r>
                            <a:rPr lang="en-US" baseline="0"/>
                            <a:t>, 22.3%</a:t>
                          </a:r>
                        </a:p>
                      </c:rich>
                    </c:tx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900" b="1" i="0" u="none" strike="noStrike" kern="1200" baseline="0">
                            <a:solidFill>
                              <a:srgbClr val="FF0000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DO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1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1-D020-4EA9-ACBC-76A1EB810E11}"/>
                      </c:ext>
                      <c:ext uri="{CE6537A1-D6FC-4f65-9D91-7224C49458BB}">
                        <c15:layout>
                          <c:manualLayout>
                            <c:w val="0.11029158240465842"/>
                            <c:h val="0.16658874671916007"/>
                          </c:manualLayout>
                        </c15:layout>
                        <c15:dlblFieldTable/>
                        <c15:showDataLabelsRange val="0"/>
                      </c:ext>
                    </c:extLst>
                  </c:dLbl>
                  <c:dLbl>
                    <c:idx val="1"/>
                    <c:layout>
                      <c:manualLayout>
                        <c:x val="-8.8650803895428071E-4"/>
                        <c:y val="-9.3515625000000005E-2"/>
                      </c:manualLayout>
                    </c:layout>
                    <c:tx>
                      <c:rich>
                        <a:bodyPr rot="0" spcFirstLastPara="1" vertOverflow="ellipsis" vert="horz" wrap="square" lIns="38100" tIns="19050" rIns="38100" bIns="19050" anchor="ctr" anchorCtr="1">
                          <a:noAutofit/>
                        </a:bodyPr>
                        <a:lstStyle/>
                        <a:p>
                          <a:pPr>
                            <a:defRPr sz="900" b="1" i="0" u="none" strike="noStrike" kern="1200" baseline="0">
                              <a:solidFill>
                                <a:srgbClr val="FF0000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pPr>
                          <a:fld id="{D20BE4B2-A0E8-4530-B6E0-FAC572B29C0B}" type="VALUE">
                            <a:rPr lang="en-US"/>
                            <a:pPr>
                              <a:defRPr b="1">
                                <a:solidFill>
                                  <a:srgbClr val="FF0000"/>
                                </a:solidFill>
                              </a:defRPr>
                            </a:pPr>
                            <a:t>[VALOR]</a:t>
                          </a:fld>
                          <a:r>
                            <a:rPr lang="en-US" baseline="0"/>
                            <a:t>, 17.9%</a:t>
                          </a:r>
                        </a:p>
                      </c:rich>
                    </c:tx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900" b="1" i="0" u="none" strike="noStrike" kern="1200" baseline="0">
                            <a:solidFill>
                              <a:srgbClr val="FF0000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DO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1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3-D020-4EA9-ACBC-76A1EB810E11}"/>
                      </c:ext>
                      <c:ext uri="{CE6537A1-D6FC-4f65-9D91-7224C49458BB}">
                        <c15:layout>
                          <c:manualLayout>
                            <c:w val="0.11029158240465842"/>
                            <c:h val="0.15617208005249342"/>
                          </c:manualLayout>
                        </c15:layout>
                        <c15:dlblFieldTable/>
                        <c15:showDataLabelsRange val="0"/>
                      </c:ext>
                    </c:extLst>
                  </c:dLbl>
                  <c:dLbl>
                    <c:idx val="2"/>
                    <c:layout>
                      <c:manualLayout>
                        <c:x val="-4.3715846994535464E-2"/>
                        <c:y val="-5.145136154855643E-2"/>
                      </c:manualLayout>
                    </c:layout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900" b="1" i="0" u="none" strike="noStrike" kern="1200" baseline="0">
                            <a:solidFill>
                              <a:srgbClr val="FF0000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DO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1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5-D020-4EA9-ACBC-76A1EB810E11}"/>
                      </c:ext>
                      <c:ext uri="{CE6537A1-D6FC-4f65-9D91-7224C49458BB}">
                        <c15:layout>
                          <c:manualLayout>
                            <c:w val="0.10109289617486339"/>
                            <c:h val="0.17838541666666666"/>
                          </c:manualLayout>
                        </c15:layout>
                      </c:ext>
                    </c:extLst>
                  </c:dLbl>
                  <c:dLbl>
                    <c:idx val="3"/>
                    <c:layout>
                      <c:manualLayout>
                        <c:x val="-5.239877802159976E-3"/>
                        <c:y val="-0.12613353018372703"/>
                      </c:manualLayout>
                    </c:layout>
                    <c:tx>
                      <c:rich>
                        <a:bodyPr rot="0" spcFirstLastPara="1" vertOverflow="ellipsis" vert="horz" wrap="square" lIns="38100" tIns="19050" rIns="38100" bIns="19050" anchor="ctr" anchorCtr="1">
                          <a:noAutofit/>
                        </a:bodyPr>
                        <a:lstStyle/>
                        <a:p>
                          <a:pPr>
                            <a:defRPr sz="900" b="1" i="0" u="none" strike="noStrike" kern="1200" baseline="0">
                              <a:solidFill>
                                <a:srgbClr val="FF0000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pPr>
                          <a:fld id="{B2DA0DBB-081C-4854-9DF7-80007DACA696}" type="VALUE">
                            <a:rPr lang="en-US"/>
                            <a:pPr>
                              <a:defRPr b="1">
                                <a:solidFill>
                                  <a:srgbClr val="FF0000"/>
                                </a:solidFill>
                              </a:defRPr>
                            </a:pPr>
                            <a:t>[VALOR]</a:t>
                          </a:fld>
                          <a:r>
                            <a:rPr lang="en-US" baseline="0"/>
                            <a:t>, 28.4%</a:t>
                          </a:r>
                        </a:p>
                      </c:rich>
                    </c:tx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900" b="1" i="0" u="none" strike="noStrike" kern="1200" baseline="0">
                            <a:solidFill>
                              <a:srgbClr val="FF0000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DO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1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7-D020-4EA9-ACBC-76A1EB810E11}"/>
                      </c:ext>
                      <c:ext uri="{CE6537A1-D6FC-4f65-9D91-7224C49458BB}">
                        <c15:layout>
                          <c:manualLayout>
                            <c:w val="0.12122054415329231"/>
                            <c:h val="0.1978387467191601"/>
                          </c:manualLayout>
                        </c15:layout>
                        <c15:dlblFieldTable/>
                        <c15:showDataLabelsRange val="0"/>
                      </c:ext>
                    </c:extLst>
                  </c:dLbl>
                  <c:dLbl>
                    <c:idx val="4"/>
                    <c:layout>
                      <c:manualLayout>
                        <c:x val="2.5857894812328752E-2"/>
                        <c:y val="-3.2560490485564302E-2"/>
                      </c:manualLayout>
                    </c:layout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900" b="1" i="0" u="none" strike="noStrike" kern="1200" baseline="0">
                            <a:solidFill>
                              <a:srgbClr val="FF0000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DO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1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9-D020-4EA9-ACBC-76A1EB810E11}"/>
                      </c:ext>
                      <c:ext uri="{CE6537A1-D6FC-4f65-9D91-7224C49458BB}">
                        <c15:layout>
                          <c:manualLayout>
                            <c:w val="0.1066485951551138"/>
                            <c:h val="0.17700541338582676"/>
                          </c:manualLayout>
                        </c15:layout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rgbClr val="FF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showLegendKey val="0"/>
                  <c:showVal val="1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6r2="http://schemas.microsoft.com/office/drawing/2015/06/chart">
                    <c:ext uri="{CE6537A1-D6FC-4f65-9D91-7224C49458BB}"/>
                  </c:extLst>
                </c:dLbls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'4to trimestre'!$B$178:$B$182</c15:sqref>
                        </c15:formulaRef>
                      </c:ext>
                    </c:extLst>
                    <c:strCache>
                      <c:ptCount val="5"/>
                      <c:pt idx="0">
                        <c:v>Metropolitana</c:v>
                      </c:pt>
                      <c:pt idx="1">
                        <c:v>Sur</c:v>
                      </c:pt>
                      <c:pt idx="2">
                        <c:v>Este</c:v>
                      </c:pt>
                      <c:pt idx="3">
                        <c:v>Norte</c:v>
                      </c:pt>
                      <c:pt idx="4">
                        <c:v>Nordeste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'4to trimestre'!$C$178:$C$182</c15:sqref>
                        </c15:formulaRef>
                      </c:ext>
                    </c:extLst>
                    <c:numCache>
                      <c:formatCode>#,##0</c:formatCode>
                      <c:ptCount val="5"/>
                      <c:pt idx="0">
                        <c:v>10297</c:v>
                      </c:pt>
                      <c:pt idx="1">
                        <c:v>7510</c:v>
                      </c:pt>
                      <c:pt idx="2">
                        <c:v>4610</c:v>
                      </c:pt>
                      <c:pt idx="3">
                        <c:v>18591</c:v>
                      </c:pt>
                      <c:pt idx="4">
                        <c:v>6288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A-D020-4EA9-ACBC-76A1EB810E11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Formación Inicial  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% Bachilleres Becados según Eje Geográfico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Periodo octubre-diciembre 2023.</a:t>
            </a:r>
            <a:endParaRPr lang="es-DO" sz="10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1.5333769635321945E-2"/>
          <c:y val="0.20582967554587592"/>
          <c:w val="0.93156573610116922"/>
          <c:h val="0.37173655077211681"/>
        </c:manualLayout>
      </c:layout>
      <c:barChart>
        <c:barDir val="col"/>
        <c:grouping val="clustered"/>
        <c:varyColors val="0"/>
        <c:ser>
          <c:idx val="1"/>
          <c:order val="1"/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9B3E-4160-B3A8-0C0A98FBDED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9B3E-4160-B3A8-0C0A98FBDED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9B3E-4160-B3A8-0C0A98FBDEDA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9B3E-4160-B3A8-0C0A98FBDEDA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9B3E-4160-B3A8-0C0A98FBDEDA}"/>
              </c:ext>
            </c:extLst>
          </c:dPt>
          <c:dLbls>
            <c:dLbl>
              <c:idx val="0"/>
              <c:layout>
                <c:manualLayout>
                  <c:x val="-8.2291736260240195E-2"/>
                  <c:y val="-5.60970419238135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3169808319414618E-2"/>
                  <c:y val="-1.77200822870114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'4to trimestre'!$B$193:$B$197</c:f>
              <c:strCache>
                <c:ptCount val="5"/>
                <c:pt idx="0">
                  <c:v>Metropolitana</c:v>
                </c:pt>
                <c:pt idx="1">
                  <c:v>Sur</c:v>
                </c:pt>
                <c:pt idx="2">
                  <c:v>Este</c:v>
                </c:pt>
                <c:pt idx="3">
                  <c:v>Norte</c:v>
                </c:pt>
                <c:pt idx="4">
                  <c:v>Nordeste</c:v>
                </c:pt>
              </c:strCache>
            </c:strRef>
          </c:cat>
          <c:val>
            <c:numRef>
              <c:f>'4to trimestre'!$D$193:$D$197</c:f>
              <c:numCache>
                <c:formatCode>#,##0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9B3E-4160-B3A8-0C0A98FBD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1670755104"/>
        <c:axId val="-167076054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 w="19050">
                    <a:solidFill>
                      <a:schemeClr val="lt1"/>
                    </a:solidFill>
                  </a:ln>
                  <a:effectLst/>
                </c:spPr>
                <c:invertIfNegative val="0"/>
                <c:dPt>
                  <c:idx val="0"/>
                  <c:invertIfNegative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1-9B3E-4160-B3A8-0C0A98FBDEDA}"/>
                    </c:ext>
                  </c:extLst>
                </c:dPt>
                <c:dPt>
                  <c:idx val="1"/>
                  <c:invertIfNegative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3-9B3E-4160-B3A8-0C0A98FBDEDA}"/>
                    </c:ext>
                  </c:extLst>
                </c:dPt>
                <c:dPt>
                  <c:idx val="2"/>
                  <c:invertIfNegative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5-9B3E-4160-B3A8-0C0A98FBDEDA}"/>
                    </c:ext>
                  </c:extLst>
                </c:dPt>
                <c:dPt>
                  <c:idx val="3"/>
                  <c:invertIfNegative val="0"/>
                  <c:bubble3D val="0"/>
                  <c:spPr>
                    <a:solidFill>
                      <a:srgbClr val="00B050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7-9B3E-4160-B3A8-0C0A98FBDEDA}"/>
                    </c:ext>
                  </c:extLst>
                </c:dPt>
                <c:dPt>
                  <c:idx val="4"/>
                  <c:invertIfNegative val="0"/>
                  <c:bubble3D val="0"/>
                  <c:spPr>
                    <a:solidFill>
                      <a:srgbClr val="FF0000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9-9B3E-4160-B3A8-0C0A98FBDEDA}"/>
                    </c:ext>
                  </c:extLst>
                </c:dPt>
                <c:dLbls>
                  <c:dLbl>
                    <c:idx val="0"/>
                    <c:layout>
                      <c:manualLayout>
                        <c:x val="-3.9733715103793844E-2"/>
                        <c:y val="-4.0166702135206074E-2"/>
                      </c:manualLayout>
                    </c:layout>
                    <c:tx>
                      <c:rich>
                        <a:bodyPr rot="0" spcFirstLastPara="1" vertOverflow="ellipsis" vert="horz" wrap="square" lIns="38100" tIns="19050" rIns="38100" bIns="19050" anchor="ctr" anchorCtr="1">
                          <a:noAutofit/>
                        </a:bodyPr>
                        <a:lstStyle/>
                        <a:p>
                          <a:pPr>
                            <a:defRPr sz="900" b="1" i="0" u="none" strike="noStrike" kern="1200" baseline="0">
                              <a:solidFill>
                                <a:srgbClr val="FF0000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pPr>
                          <a:fld id="{3A296A09-DD74-40FA-94FE-FE04B57C0D0E}" type="VALUE">
                            <a:rPr lang="en-US"/>
                            <a:pPr>
                              <a:defRPr b="1">
                                <a:solidFill>
                                  <a:srgbClr val="FF0000"/>
                                </a:solidFill>
                              </a:defRPr>
                            </a:pPr>
                            <a:t>[VALOR]</a:t>
                          </a:fld>
                          <a:r>
                            <a:rPr lang="en-US" baseline="0"/>
                            <a:t>, 33.7%</a:t>
                          </a:r>
                        </a:p>
                      </c:rich>
                    </c:tx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900" b="1" i="0" u="none" strike="noStrike" kern="1200" baseline="0">
                            <a:solidFill>
                              <a:srgbClr val="FF0000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DO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layout>
                          <c:manualLayout>
                            <c:w val="0.13395975503062119"/>
                            <c:h val="0.19210233855903144"/>
                          </c:manualLayout>
                        </c15:layout>
                        <c15:dlblFieldTable/>
                        <c15:showDataLabelsRange val="0"/>
                      </c:ext>
                    </c:extLst>
                  </c:dLbl>
                  <c:dLbl>
                    <c:idx val="1"/>
                    <c:layout>
                      <c:manualLayout>
                        <c:x val="-2.6262626262626265E-2"/>
                        <c:y val="-0.24432527015204181"/>
                      </c:manualLayout>
                    </c:layout>
                    <c:tx>
                      <c:rich>
                        <a:bodyPr rot="0" spcFirstLastPara="1" vertOverflow="ellipsis" vert="horz" wrap="square" lIns="38100" tIns="19050" rIns="38100" bIns="19050" anchor="ctr" anchorCtr="1">
                          <a:noAutofit/>
                        </a:bodyPr>
                        <a:lstStyle/>
                        <a:p>
                          <a:pPr>
                            <a:defRPr sz="900" b="1" i="0" u="none" strike="noStrike" kern="1200" baseline="0">
                              <a:solidFill>
                                <a:srgbClr val="FF0000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pPr>
                          <a:fld id="{2E2E3A3D-B028-4ABD-95F4-330F21844DB2}" type="VALUE">
                            <a:rPr lang="en-US"/>
                            <a:pPr>
                              <a:defRPr b="1">
                                <a:solidFill>
                                  <a:srgbClr val="FF0000"/>
                                </a:solidFill>
                              </a:defRPr>
                            </a:pPr>
                            <a:t>[VALOR]</a:t>
                          </a:fld>
                          <a:r>
                            <a:rPr lang="en-US" baseline="0"/>
                            <a:t>, 29.8%</a:t>
                          </a:r>
                        </a:p>
                      </c:rich>
                    </c:tx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900" b="1" i="0" u="none" strike="noStrike" kern="1200" baseline="0">
                            <a:solidFill>
                              <a:srgbClr val="FF0000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DO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layout>
                          <c:manualLayout>
                            <c:w val="0.13030303030303031"/>
                            <c:h val="0.21171171171171171"/>
                          </c:manualLayout>
                        </c15:layout>
                        <c15:dlblFieldTable/>
                        <c15:showDataLabelsRange val="0"/>
                      </c:ext>
                    </c:extLst>
                  </c:dLbl>
                  <c:dLbl>
                    <c:idx val="3"/>
                    <c:layout>
                      <c:manualLayout>
                        <c:x val="3.9857417115185048E-2"/>
                        <c:y val="-6.5375331039701112E-2"/>
                      </c:manualLayout>
                    </c:layout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900" b="1" i="0" u="none" strike="noStrike" kern="1200" baseline="0">
                            <a:solidFill>
                              <a:srgbClr val="FF0000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DO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layout>
                          <c:manualLayout>
                            <c:w val="8.9515310586176733E-2"/>
                            <c:h val="0.16207230852900145"/>
                          </c:manualLayout>
                        </c15:layout>
                      </c:ext>
                    </c:extLst>
                  </c:dLbl>
                  <c:dLbl>
                    <c:idx val="4"/>
                    <c:layout>
                      <c:manualLayout>
                        <c:x val="4.8053766006521913E-2"/>
                        <c:y val="-1.1101652833936299E-3"/>
                      </c:manualLayout>
                    </c:layout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900" b="1" i="0" u="none" strike="noStrike" kern="1200" baseline="0">
                            <a:solidFill>
                              <a:srgbClr val="FF0000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DO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layout>
                          <c:manualLayout>
                            <c:w val="0.11779813886900502"/>
                            <c:h val="0.18009032654701942"/>
                          </c:manualLayout>
                        </c15:layout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rgbClr val="FF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'4to trimestre'!$B$193:$B$197</c15:sqref>
                        </c15:formulaRef>
                      </c:ext>
                    </c:extLst>
                    <c:strCache>
                      <c:ptCount val="5"/>
                      <c:pt idx="0">
                        <c:v>Metropolitana</c:v>
                      </c:pt>
                      <c:pt idx="1">
                        <c:v>Sur</c:v>
                      </c:pt>
                      <c:pt idx="2">
                        <c:v>Este</c:v>
                      </c:pt>
                      <c:pt idx="3">
                        <c:v>Norte</c:v>
                      </c:pt>
                      <c:pt idx="4">
                        <c:v>Nordeste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'4to trimestre'!$C$193:$C$197</c15:sqref>
                        </c15:formulaRef>
                      </c:ext>
                    </c:extLst>
                    <c:numCache>
                      <c:formatCode>#,##0</c:formatCode>
                      <c:ptCount val="5"/>
                      <c:pt idx="0">
                        <c:v>8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A-9B3E-4160-B3A8-0C0A98FBDEDA}"/>
                  </c:ext>
                </c:extLst>
              </c15:ser>
            </c15:filteredBarSeries>
          </c:ext>
        </c:extLst>
      </c:barChart>
      <c:catAx>
        <c:axId val="-1670755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670760544"/>
        <c:auto val="1"/>
        <c:lblAlgn val="ctr"/>
        <c:lblOffset val="100"/>
        <c:noMultiLvlLbl val="0"/>
      </c:catAx>
      <c:valAx>
        <c:axId val="-167076054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crossAx val="-1670755104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Formación Continua  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% Docentes Becados según Eje Geográfico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Periodo octubre-diciembre 2023.</a:t>
            </a:r>
            <a:endParaRPr lang="es-DO" sz="1000">
              <a:effectLst/>
            </a:endParaRPr>
          </a:p>
        </c:rich>
      </c:tx>
      <c:layout>
        <c:manualLayout>
          <c:xMode val="edge"/>
          <c:yMode val="edge"/>
          <c:x val="0.15567676767676769"/>
          <c:y val="2.99359193025212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34679057009765674"/>
          <c:w val="0.98005058458601768"/>
          <c:h val="0.47302499349743443"/>
        </c:manualLayout>
      </c:layout>
      <c:pie3DChart>
        <c:varyColors val="1"/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3B19-4472-8148-E3DE4535D24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3B19-4472-8148-E3DE4535D24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3B19-4472-8148-E3DE4535D24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3B19-4472-8148-E3DE4535D24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3B19-4472-8148-E3DE4535D24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'4to trimestre'!$B$208:$B$212</c:f>
              <c:strCache>
                <c:ptCount val="5"/>
                <c:pt idx="0">
                  <c:v>Metropolitana</c:v>
                </c:pt>
                <c:pt idx="1">
                  <c:v>Sur</c:v>
                </c:pt>
                <c:pt idx="2">
                  <c:v>Este</c:v>
                </c:pt>
                <c:pt idx="3">
                  <c:v>Norte</c:v>
                </c:pt>
                <c:pt idx="4">
                  <c:v>Nordeste</c:v>
                </c:pt>
              </c:strCache>
            </c:strRef>
          </c:cat>
          <c:val>
            <c:numRef>
              <c:f>'4to trimestre'!$D$208:$D$212</c:f>
              <c:numCache>
                <c:formatCode>#,##0</c:formatCode>
                <c:ptCount val="5"/>
                <c:pt idx="0">
                  <c:v>0.21258473839735789</c:v>
                </c:pt>
                <c:pt idx="1">
                  <c:v>0.15650530158178341</c:v>
                </c:pt>
                <c:pt idx="2">
                  <c:v>9.7362245784807927E-2</c:v>
                </c:pt>
                <c:pt idx="3">
                  <c:v>0.39824873978793673</c:v>
                </c:pt>
                <c:pt idx="4">
                  <c:v>0.13529897444811403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3B19-4472-8148-E3DE4535D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extLst xmlns:c16r2="http://schemas.microsoft.com/office/drawing/2015/06/chart"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1-3B19-4472-8148-E3DE4535D24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3-3B19-4472-8148-E3DE4535D24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5-3B19-4472-8148-E3DE4535D247}"/>
                    </c:ext>
                  </c:extLst>
                </c:dPt>
                <c:dPt>
                  <c:idx val="3"/>
                  <c:bubble3D val="0"/>
                  <c:spPr>
                    <a:solidFill>
                      <a:srgbClr val="00B050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7-3B19-4472-8148-E3DE4535D247}"/>
                    </c:ext>
                  </c:extLst>
                </c:dPt>
                <c:dPt>
                  <c:idx val="4"/>
                  <c:bubble3D val="0"/>
                  <c:spPr>
                    <a:solidFill>
                      <a:srgbClr val="FF0000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9-3B19-4472-8148-E3DE4535D247}"/>
                    </c:ext>
                  </c:extLst>
                </c:dPt>
                <c:dLbls>
                  <c:dLbl>
                    <c:idx val="0"/>
                    <c:layout>
                      <c:manualLayout>
                        <c:x val="-6.5104907341127741E-2"/>
                        <c:y val="-3.5516776619138823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1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1-3B19-4472-8148-E3DE4535D247}"/>
                      </c:ext>
                      <c:ext uri="{CE6537A1-D6FC-4f65-9D91-7224C49458BB}"/>
                    </c:extLst>
                  </c:dLbl>
                  <c:dLbl>
                    <c:idx val="1"/>
                    <c:layout>
                      <c:manualLayout>
                        <c:x val="-8.1224528752087813E-2"/>
                        <c:y val="-0.12051311153673358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1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3-3B19-4472-8148-E3DE4535D247}"/>
                      </c:ext>
                      <c:ext uri="{CE6537A1-D6FC-4f65-9D91-7224C49458BB}"/>
                    </c:extLst>
                  </c:dLbl>
                  <c:dLbl>
                    <c:idx val="3"/>
                    <c:layout>
                      <c:manualLayout>
                        <c:x val="0.11815159468702775"/>
                        <c:y val="-9.9715778770896879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1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7-3B19-4472-8148-E3DE4535D247}"/>
                      </c:ext>
                      <c:ext uri="{CE6537A1-D6FC-4f65-9D91-7224C49458BB}"/>
                    </c:extLst>
                  </c:dLbl>
                  <c:dLbl>
                    <c:idx val="4"/>
                    <c:layout>
                      <c:manualLayout>
                        <c:x val="6.6114690209178359E-2"/>
                        <c:y val="-2.6305833392447565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1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9-3B19-4472-8148-E3DE4535D247}"/>
                      </c:ext>
                      <c:ext uri="{CE6537A1-D6FC-4f65-9D91-7224C49458BB}"/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rgbClr val="FF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showLegendKey val="0"/>
                  <c:showVal val="1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6r2="http://schemas.microsoft.com/office/drawing/2015/06/chart">
                    <c:ext uri="{CE6537A1-D6FC-4f65-9D91-7224C49458BB}"/>
                  </c:extLst>
                </c:dLbls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'4to trimestre'!$B$208:$B$212</c15:sqref>
                        </c15:formulaRef>
                      </c:ext>
                    </c:extLst>
                    <c:strCache>
                      <c:ptCount val="5"/>
                      <c:pt idx="0">
                        <c:v>Metropolitana</c:v>
                      </c:pt>
                      <c:pt idx="1">
                        <c:v>Sur</c:v>
                      </c:pt>
                      <c:pt idx="2">
                        <c:v>Este</c:v>
                      </c:pt>
                      <c:pt idx="3">
                        <c:v>Norte</c:v>
                      </c:pt>
                      <c:pt idx="4">
                        <c:v>Nordeste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'4to trimestre'!$C$208:$C$212</c15:sqref>
                        </c15:formulaRef>
                      </c:ext>
                    </c:extLst>
                    <c:numCache>
                      <c:formatCode>#,##0</c:formatCode>
                      <c:ptCount val="5"/>
                      <c:pt idx="0">
                        <c:v>9784</c:v>
                      </c:pt>
                      <c:pt idx="1">
                        <c:v>7203</c:v>
                      </c:pt>
                      <c:pt idx="2">
                        <c:v>4481</c:v>
                      </c:pt>
                      <c:pt idx="3">
                        <c:v>18329</c:v>
                      </c:pt>
                      <c:pt idx="4">
                        <c:v>6227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A-3B19-4472-8148-E3DE4535D247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bg2">
                    <a:lumMod val="1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effectLst/>
              </a:rPr>
              <a:t>Programas de Formación y Desarrollo Profesional   </a:t>
            </a:r>
            <a:endParaRPr lang="es-DO" sz="1000">
              <a:effectLst/>
            </a:endParaRPr>
          </a:p>
          <a:p>
            <a:pPr>
              <a:defRPr sz="1000" b="1">
                <a:solidFill>
                  <a:schemeClr val="bg2">
                    <a:lumMod val="10000"/>
                  </a:schemeClr>
                </a:solidFill>
              </a:defRPr>
            </a:pPr>
            <a:r>
              <a:rPr lang="en-US" sz="1000" b="1" i="0" baseline="0">
                <a:effectLst/>
              </a:rPr>
              <a:t>Total Docentes Becados por Regional</a:t>
            </a:r>
            <a:endParaRPr lang="es-DO" sz="1000">
              <a:effectLst/>
            </a:endParaRPr>
          </a:p>
          <a:p>
            <a:pPr>
              <a:defRPr sz="1000" b="1">
                <a:solidFill>
                  <a:schemeClr val="bg2">
                    <a:lumMod val="10000"/>
                  </a:schemeClr>
                </a:solidFill>
              </a:defRPr>
            </a:pPr>
            <a:r>
              <a:rPr lang="en-US" sz="1000" b="1" i="0" baseline="0">
                <a:effectLst/>
              </a:rPr>
              <a:t>Periodo octubre-diciembre 2023.</a:t>
            </a:r>
            <a:endParaRPr lang="es-DO" sz="1000">
              <a:effectLst/>
            </a:endParaRPr>
          </a:p>
        </c:rich>
      </c:tx>
      <c:layout>
        <c:manualLayout>
          <c:xMode val="edge"/>
          <c:yMode val="edge"/>
          <c:x val="0.28652769365367792"/>
          <c:y val="1.61127844160194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bg2">
                  <a:lumMod val="10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23655040716064338"/>
          <c:y val="0.10344281901590918"/>
          <c:w val="0.72627010565986949"/>
          <c:h val="0.857102935297003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'4to trimestre'!$C$269:$C$270</c:f>
              <c:strCache>
                <c:ptCount val="2"/>
                <c:pt idx="0">
                  <c:v>Becas Otorgadas por Programa </c:v>
                </c:pt>
                <c:pt idx="1">
                  <c:v>Inicial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'4to trimestre'!$B$271:$B$288</c:f>
              <c:strCache>
                <c:ptCount val="18"/>
                <c:pt idx="0">
                  <c:v>18 BAHORUCO</c:v>
                </c:pt>
                <c:pt idx="1">
                  <c:v>17 MONTE PLATA</c:v>
                </c:pt>
                <c:pt idx="2">
                  <c:v>16 COTUI</c:v>
                </c:pt>
                <c:pt idx="3">
                  <c:v>15 SANTO DOMINGO</c:v>
                </c:pt>
                <c:pt idx="4">
                  <c:v>14 NAGUA</c:v>
                </c:pt>
                <c:pt idx="5">
                  <c:v>13 MONTE CRISTI</c:v>
                </c:pt>
                <c:pt idx="6">
                  <c:v>12 HIGUEY</c:v>
                </c:pt>
                <c:pt idx="7">
                  <c:v>11 PUERTO PLATA</c:v>
                </c:pt>
                <c:pt idx="8">
                  <c:v>10 SANTO DOMINGO</c:v>
                </c:pt>
                <c:pt idx="9">
                  <c:v>09 MAO</c:v>
                </c:pt>
                <c:pt idx="10">
                  <c:v>08 SANTIAGO</c:v>
                </c:pt>
                <c:pt idx="11">
                  <c:v>07 SAN FRANCISCO DE MACORIS</c:v>
                </c:pt>
                <c:pt idx="12">
                  <c:v>06 LA VEGA</c:v>
                </c:pt>
                <c:pt idx="13">
                  <c:v>05 SAN PEDRO DE MACORIS</c:v>
                </c:pt>
                <c:pt idx="14">
                  <c:v>04 SAN CRISTOBAL</c:v>
                </c:pt>
                <c:pt idx="15">
                  <c:v>03 AZUA</c:v>
                </c:pt>
                <c:pt idx="16">
                  <c:v>02 SAN JUAN DE LA MAGUANA</c:v>
                </c:pt>
                <c:pt idx="17">
                  <c:v>01 BARAHONA</c:v>
                </c:pt>
              </c:strCache>
            </c:strRef>
          </c:cat>
          <c:val>
            <c:numRef>
              <c:f>'4to trimestre'!$C$271:$C$288</c:f>
              <c:numCache>
                <c:formatCode>#,##0</c:formatCode>
                <c:ptCount val="18"/>
                <c:pt idx="3">
                  <c:v>5</c:v>
                </c:pt>
                <c:pt idx="8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C9-433C-A772-DC5248EE2910}"/>
            </c:ext>
          </c:extLst>
        </c:ser>
        <c:ser>
          <c:idx val="1"/>
          <c:order val="1"/>
          <c:tx>
            <c:strRef>
              <c:f>'4to trimestre'!$D$269:$D$270</c:f>
              <c:strCache>
                <c:ptCount val="2"/>
                <c:pt idx="0">
                  <c:v>Becas Otorgadas por Programa </c:v>
                </c:pt>
                <c:pt idx="1">
                  <c:v>Continua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'4to trimestre'!$B$271:$B$288</c:f>
              <c:strCache>
                <c:ptCount val="18"/>
                <c:pt idx="0">
                  <c:v>18 BAHORUCO</c:v>
                </c:pt>
                <c:pt idx="1">
                  <c:v>17 MONTE PLATA</c:v>
                </c:pt>
                <c:pt idx="2">
                  <c:v>16 COTUI</c:v>
                </c:pt>
                <c:pt idx="3">
                  <c:v>15 SANTO DOMINGO</c:v>
                </c:pt>
                <c:pt idx="4">
                  <c:v>14 NAGUA</c:v>
                </c:pt>
                <c:pt idx="5">
                  <c:v>13 MONTE CRISTI</c:v>
                </c:pt>
                <c:pt idx="6">
                  <c:v>12 HIGUEY</c:v>
                </c:pt>
                <c:pt idx="7">
                  <c:v>11 PUERTO PLATA</c:v>
                </c:pt>
                <c:pt idx="8">
                  <c:v>10 SANTO DOMINGO</c:v>
                </c:pt>
                <c:pt idx="9">
                  <c:v>09 MAO</c:v>
                </c:pt>
                <c:pt idx="10">
                  <c:v>08 SANTIAGO</c:v>
                </c:pt>
                <c:pt idx="11">
                  <c:v>07 SAN FRANCISCO DE MACORIS</c:v>
                </c:pt>
                <c:pt idx="12">
                  <c:v>06 LA VEGA</c:v>
                </c:pt>
                <c:pt idx="13">
                  <c:v>05 SAN PEDRO DE MACORIS</c:v>
                </c:pt>
                <c:pt idx="14">
                  <c:v>04 SAN CRISTOBAL</c:v>
                </c:pt>
                <c:pt idx="15">
                  <c:v>03 AZUA</c:v>
                </c:pt>
                <c:pt idx="16">
                  <c:v>02 SAN JUAN DE LA MAGUANA</c:v>
                </c:pt>
                <c:pt idx="17">
                  <c:v>01 BARAHONA</c:v>
                </c:pt>
              </c:strCache>
            </c:strRef>
          </c:cat>
          <c:val>
            <c:numRef>
              <c:f>'4to trimestre'!$D$271:$D$288</c:f>
              <c:numCache>
                <c:formatCode>#,##0</c:formatCode>
                <c:ptCount val="18"/>
                <c:pt idx="0">
                  <c:v>700</c:v>
                </c:pt>
                <c:pt idx="1">
                  <c:v>1015</c:v>
                </c:pt>
                <c:pt idx="2">
                  <c:v>1473</c:v>
                </c:pt>
                <c:pt idx="3">
                  <c:v>1938</c:v>
                </c:pt>
                <c:pt idx="4">
                  <c:v>1443</c:v>
                </c:pt>
                <c:pt idx="5">
                  <c:v>1375</c:v>
                </c:pt>
                <c:pt idx="6">
                  <c:v>1877</c:v>
                </c:pt>
                <c:pt idx="7">
                  <c:v>1705</c:v>
                </c:pt>
                <c:pt idx="8">
                  <c:v>2749</c:v>
                </c:pt>
                <c:pt idx="9">
                  <c:v>3592</c:v>
                </c:pt>
                <c:pt idx="10">
                  <c:v>8209</c:v>
                </c:pt>
                <c:pt idx="11">
                  <c:v>3448</c:v>
                </c:pt>
                <c:pt idx="12">
                  <c:v>3311</c:v>
                </c:pt>
                <c:pt idx="13">
                  <c:v>2604</c:v>
                </c:pt>
                <c:pt idx="14">
                  <c:v>4082</c:v>
                </c:pt>
                <c:pt idx="15">
                  <c:v>1897</c:v>
                </c:pt>
                <c:pt idx="16">
                  <c:v>2751</c:v>
                </c:pt>
                <c:pt idx="17">
                  <c:v>1855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4C9-433C-A772-DC5248EE2910}"/>
            </c:ext>
          </c:extLst>
        </c:ser>
        <c:ser>
          <c:idx val="2"/>
          <c:order val="2"/>
          <c:tx>
            <c:strRef>
              <c:f>'4to trimestre'!$E$269:$E$270</c:f>
              <c:strCache>
                <c:ptCount val="2"/>
                <c:pt idx="0">
                  <c:v>Becas Otorgadas por Programa </c:v>
                </c:pt>
                <c:pt idx="1">
                  <c:v>Posgrado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'4to trimestre'!$B$271:$B$288</c:f>
              <c:strCache>
                <c:ptCount val="18"/>
                <c:pt idx="0">
                  <c:v>18 BAHORUCO</c:v>
                </c:pt>
                <c:pt idx="1">
                  <c:v>17 MONTE PLATA</c:v>
                </c:pt>
                <c:pt idx="2">
                  <c:v>16 COTUI</c:v>
                </c:pt>
                <c:pt idx="3">
                  <c:v>15 SANTO DOMINGO</c:v>
                </c:pt>
                <c:pt idx="4">
                  <c:v>14 NAGUA</c:v>
                </c:pt>
                <c:pt idx="5">
                  <c:v>13 MONTE CRISTI</c:v>
                </c:pt>
                <c:pt idx="6">
                  <c:v>12 HIGUEY</c:v>
                </c:pt>
                <c:pt idx="7">
                  <c:v>11 PUERTO PLATA</c:v>
                </c:pt>
                <c:pt idx="8">
                  <c:v>10 SANTO DOMINGO</c:v>
                </c:pt>
                <c:pt idx="9">
                  <c:v>09 MAO</c:v>
                </c:pt>
                <c:pt idx="10">
                  <c:v>08 SANTIAGO</c:v>
                </c:pt>
                <c:pt idx="11">
                  <c:v>07 SAN FRANCISCO DE MACORIS</c:v>
                </c:pt>
                <c:pt idx="12">
                  <c:v>06 LA VEGA</c:v>
                </c:pt>
                <c:pt idx="13">
                  <c:v>05 SAN PEDRO DE MACORIS</c:v>
                </c:pt>
                <c:pt idx="14">
                  <c:v>04 SAN CRISTOBAL</c:v>
                </c:pt>
                <c:pt idx="15">
                  <c:v>03 AZUA</c:v>
                </c:pt>
                <c:pt idx="16">
                  <c:v>02 SAN JUAN DE LA MAGUANA</c:v>
                </c:pt>
                <c:pt idx="17">
                  <c:v>01 BARAHONA</c:v>
                </c:pt>
              </c:strCache>
            </c:strRef>
          </c:cat>
          <c:val>
            <c:numRef>
              <c:f>'4to trimestre'!$E$271:$E$288</c:f>
              <c:numCache>
                <c:formatCode>#,##0</c:formatCode>
                <c:ptCount val="18"/>
                <c:pt idx="0">
                  <c:v>36</c:v>
                </c:pt>
                <c:pt idx="1">
                  <c:v>37</c:v>
                </c:pt>
                <c:pt idx="2">
                  <c:v>13</c:v>
                </c:pt>
                <c:pt idx="3">
                  <c:v>178</c:v>
                </c:pt>
                <c:pt idx="4">
                  <c:v>36</c:v>
                </c:pt>
                <c:pt idx="5">
                  <c:v>6</c:v>
                </c:pt>
                <c:pt idx="6">
                  <c:v>6</c:v>
                </c:pt>
                <c:pt idx="7">
                  <c:v>67</c:v>
                </c:pt>
                <c:pt idx="8">
                  <c:v>165</c:v>
                </c:pt>
                <c:pt idx="9">
                  <c:v>30</c:v>
                </c:pt>
                <c:pt idx="10">
                  <c:v>63</c:v>
                </c:pt>
                <c:pt idx="11">
                  <c:v>96</c:v>
                </c:pt>
                <c:pt idx="12">
                  <c:v>12</c:v>
                </c:pt>
                <c:pt idx="13">
                  <c:v>123</c:v>
                </c:pt>
                <c:pt idx="14">
                  <c:v>125</c:v>
                </c:pt>
                <c:pt idx="15">
                  <c:v>105</c:v>
                </c:pt>
                <c:pt idx="16">
                  <c:v>136</c:v>
                </c:pt>
                <c:pt idx="17">
                  <c:v>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4C9-433C-A772-DC5248EE2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1217363472"/>
        <c:axId val="-1217362928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'4to trimestre'!$F$269:$F$270</c15:sqref>
                        </c15:formulaRef>
                      </c:ext>
                    </c:extLst>
                    <c:strCache>
                      <c:ptCount val="2"/>
                      <c:pt idx="0">
                        <c:v>Total por</c:v>
                      </c:pt>
                      <c:pt idx="1">
                        <c:v>Regional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'4to trimestre'!$B$271:$B$288</c15:sqref>
                        </c15:formulaRef>
                      </c:ext>
                    </c:extLst>
                    <c:strCache>
                      <c:ptCount val="18"/>
                      <c:pt idx="0">
                        <c:v>18 BAHORUCO</c:v>
                      </c:pt>
                      <c:pt idx="1">
                        <c:v>17 MONTE PLATA</c:v>
                      </c:pt>
                      <c:pt idx="2">
                        <c:v>16 COTUI</c:v>
                      </c:pt>
                      <c:pt idx="3">
                        <c:v>15 SANTO DOMINGO</c:v>
                      </c:pt>
                      <c:pt idx="4">
                        <c:v>14 NAGUA</c:v>
                      </c:pt>
                      <c:pt idx="5">
                        <c:v>13 MONTE CRISTI</c:v>
                      </c:pt>
                      <c:pt idx="6">
                        <c:v>12 HIGUEY</c:v>
                      </c:pt>
                      <c:pt idx="7">
                        <c:v>11 PUERTO PLATA</c:v>
                      </c:pt>
                      <c:pt idx="8">
                        <c:v>10 SANTO DOMINGO</c:v>
                      </c:pt>
                      <c:pt idx="9">
                        <c:v>09 MAO</c:v>
                      </c:pt>
                      <c:pt idx="10">
                        <c:v>08 SANTIAGO</c:v>
                      </c:pt>
                      <c:pt idx="11">
                        <c:v>07 SAN FRANCISCO DE MACORIS</c:v>
                      </c:pt>
                      <c:pt idx="12">
                        <c:v>06 LA VEGA</c:v>
                      </c:pt>
                      <c:pt idx="13">
                        <c:v>05 SAN PEDRO DE MACORIS</c:v>
                      </c:pt>
                      <c:pt idx="14">
                        <c:v>04 SAN CRISTOBAL</c:v>
                      </c:pt>
                      <c:pt idx="15">
                        <c:v>03 AZUA</c:v>
                      </c:pt>
                      <c:pt idx="16">
                        <c:v>02 SAN JUAN DE LA MAGUANA</c:v>
                      </c:pt>
                      <c:pt idx="17">
                        <c:v>01 BARAHONA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'4to trimestre'!$F$271:$F$288</c15:sqref>
                        </c15:formulaRef>
                      </c:ext>
                    </c:extLst>
                    <c:numCache>
                      <c:formatCode>#,##0</c:formatCode>
                      <c:ptCount val="18"/>
                      <c:pt idx="0">
                        <c:v>736</c:v>
                      </c:pt>
                      <c:pt idx="1">
                        <c:v>1052</c:v>
                      </c:pt>
                      <c:pt idx="2">
                        <c:v>1486</c:v>
                      </c:pt>
                      <c:pt idx="3">
                        <c:v>2121</c:v>
                      </c:pt>
                      <c:pt idx="4">
                        <c:v>1479</c:v>
                      </c:pt>
                      <c:pt idx="5">
                        <c:v>1381</c:v>
                      </c:pt>
                      <c:pt idx="6">
                        <c:v>1883</c:v>
                      </c:pt>
                      <c:pt idx="7">
                        <c:v>1772</c:v>
                      </c:pt>
                      <c:pt idx="8">
                        <c:v>2917</c:v>
                      </c:pt>
                      <c:pt idx="9">
                        <c:v>3622</c:v>
                      </c:pt>
                      <c:pt idx="10">
                        <c:v>8272</c:v>
                      </c:pt>
                      <c:pt idx="11">
                        <c:v>3544</c:v>
                      </c:pt>
                      <c:pt idx="12">
                        <c:v>3323</c:v>
                      </c:pt>
                      <c:pt idx="13">
                        <c:v>2727</c:v>
                      </c:pt>
                      <c:pt idx="14">
                        <c:v>4207</c:v>
                      </c:pt>
                      <c:pt idx="15">
                        <c:v>2002</c:v>
                      </c:pt>
                      <c:pt idx="16">
                        <c:v>2887</c:v>
                      </c:pt>
                      <c:pt idx="17">
                        <c:v>1885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3372-4E98-886B-8C96830E1110}"/>
                  </c:ext>
                </c:extLst>
              </c15:ser>
            </c15:filteredBarSeries>
          </c:ext>
        </c:extLst>
      </c:barChart>
      <c:catAx>
        <c:axId val="-12173634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217362928"/>
        <c:crosses val="autoZero"/>
        <c:auto val="1"/>
        <c:lblAlgn val="ctr"/>
        <c:lblOffset val="100"/>
        <c:noMultiLvlLbl val="0"/>
      </c:catAx>
      <c:valAx>
        <c:axId val="-1217362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217363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6713944410794801"/>
          <c:y val="0.10552703671582658"/>
          <c:w val="0.33072380375529981"/>
          <c:h val="0.2272609882164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effectLst/>
              </a:rPr>
              <a:t>Formación Continua- Diplomados </a:t>
            </a:r>
            <a:endParaRPr lang="es-DO" sz="1000"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Becas otorgadas en diplomados según área formativa</a:t>
            </a:r>
            <a:endParaRPr lang="es-DO" sz="1000"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Periodo octubre-diciembre 2023.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16338595235404188"/>
          <c:y val="4.480936219265484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41223323161159875"/>
          <c:y val="7.7765158856258385E-2"/>
          <c:w val="0.58776676838840125"/>
          <c:h val="0.91231507764032782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'4to trimestre'!$C$58</c:f>
              <c:strCache>
                <c:ptCount val="1"/>
                <c:pt idx="0">
                  <c:v>Docentes Beneficiados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11"/>
              <c:layout>
                <c:manualLayout>
                  <c:x val="0"/>
                  <c:y val="-3.45385880335125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'4to trimestre'!$B$59:$B$84</c:f>
              <c:strCache>
                <c:ptCount val="26"/>
                <c:pt idx="0">
                  <c:v>Educación Inclusiva y Atención a la Diversidad</c:v>
                </c:pt>
                <c:pt idx="1">
                  <c:v>Matemática,  Lectura y Escritura </c:v>
                </c:pt>
                <c:pt idx="2">
                  <c:v>Francés</c:v>
                </c:pt>
                <c:pt idx="3">
                  <c:v>Investigación</c:v>
                </c:pt>
                <c:pt idx="4">
                  <c:v>Inglés</c:v>
                </c:pt>
                <c:pt idx="5">
                  <c:v>Lengua de Señas</c:v>
                </c:pt>
                <c:pt idx="6">
                  <c:v>Ortográficas y Gramaticales</c:v>
                </c:pt>
                <c:pt idx="7">
                  <c:v>Estadística</c:v>
                </c:pt>
                <c:pt idx="8">
                  <c:v>Liderazgo Efectivo para la Gestión de la Calidad </c:v>
                </c:pt>
                <c:pt idx="9">
                  <c:v>STEM</c:v>
                </c:pt>
                <c:pt idx="10">
                  <c:v>Habilidades Directivas en la Gestión Educativa</c:v>
                </c:pt>
                <c:pt idx="11">
                  <c:v>Metodologías Activas del Aprendizaje</c:v>
                </c:pt>
                <c:pt idx="12">
                  <c:v>Ciencias de la Naturaleza</c:v>
                </c:pt>
                <c:pt idx="13">
                  <c:v>Ciencias Sociales</c:v>
                </c:pt>
                <c:pt idx="14">
                  <c:v> Auxilios Pediátricos, Urgencias y Emergencias</c:v>
                </c:pt>
                <c:pt idx="15">
                  <c:v> Neurodesarrollo y Estimulación Temprana en la Primera Infancia</c:v>
                </c:pt>
                <c:pt idx="16">
                  <c:v>Coordinación Pedagógica</c:v>
                </c:pt>
                <c:pt idx="17">
                  <c:v>Música Popular Dominicana y Caribeña</c:v>
                </c:pt>
                <c:pt idx="18">
                  <c:v>Estrategias Lúdicas en el Nivel Inicial</c:v>
                </c:pt>
                <c:pt idx="19">
                  <c:v>Gestión y Liderazgo Educativo</c:v>
                </c:pt>
                <c:pt idx="20">
                  <c:v>Educación Psicomotriz y Expresión  Corporal</c:v>
                </c:pt>
                <c:pt idx="21">
                  <c:v>Cine en el Aula</c:v>
                </c:pt>
                <c:pt idx="22">
                  <c:v>Alfabetización como Construcción Social</c:v>
                </c:pt>
                <c:pt idx="23">
                  <c:v> Intervención Psicopedagógica</c:v>
                </c:pt>
                <c:pt idx="24">
                  <c:v>Señales de Alerta del Desarrollo</c:v>
                </c:pt>
                <c:pt idx="25">
                  <c:v>Diplomado Programa Construyendo la Base de los Aprendizajes (CON BASE)</c:v>
                </c:pt>
              </c:strCache>
            </c:strRef>
          </c:cat>
          <c:val>
            <c:numRef>
              <c:f>'4to trimestre'!$C$59:$C$84</c:f>
              <c:numCache>
                <c:formatCode>#,##0</c:formatCode>
                <c:ptCount val="26"/>
                <c:pt idx="0">
                  <c:v>400</c:v>
                </c:pt>
                <c:pt idx="1">
                  <c:v>7654</c:v>
                </c:pt>
                <c:pt idx="2">
                  <c:v>150</c:v>
                </c:pt>
                <c:pt idx="3">
                  <c:v>120</c:v>
                </c:pt>
                <c:pt idx="4">
                  <c:v>2000</c:v>
                </c:pt>
                <c:pt idx="5">
                  <c:v>220</c:v>
                </c:pt>
                <c:pt idx="6">
                  <c:v>150</c:v>
                </c:pt>
                <c:pt idx="7">
                  <c:v>120</c:v>
                </c:pt>
                <c:pt idx="8">
                  <c:v>500</c:v>
                </c:pt>
                <c:pt idx="9">
                  <c:v>3145</c:v>
                </c:pt>
                <c:pt idx="10">
                  <c:v>500</c:v>
                </c:pt>
                <c:pt idx="11">
                  <c:v>500</c:v>
                </c:pt>
                <c:pt idx="12">
                  <c:v>250</c:v>
                </c:pt>
                <c:pt idx="13">
                  <c:v>200</c:v>
                </c:pt>
                <c:pt idx="14">
                  <c:v>480</c:v>
                </c:pt>
                <c:pt idx="15">
                  <c:v>105</c:v>
                </c:pt>
                <c:pt idx="16">
                  <c:v>280</c:v>
                </c:pt>
                <c:pt idx="17">
                  <c:v>150</c:v>
                </c:pt>
                <c:pt idx="18">
                  <c:v>335</c:v>
                </c:pt>
                <c:pt idx="19">
                  <c:v>782</c:v>
                </c:pt>
                <c:pt idx="20">
                  <c:v>250</c:v>
                </c:pt>
                <c:pt idx="21">
                  <c:v>150</c:v>
                </c:pt>
                <c:pt idx="22">
                  <c:v>2547</c:v>
                </c:pt>
                <c:pt idx="23">
                  <c:v>375</c:v>
                </c:pt>
                <c:pt idx="24">
                  <c:v>90</c:v>
                </c:pt>
                <c:pt idx="25">
                  <c:v>3458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42-46AF-9879-41A27D3B49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217360208"/>
        <c:axId val="-1217361840"/>
        <c:axId val="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'4to trimestre'!$D$58</c15:sqref>
                        </c15:formulaRef>
                      </c:ext>
                    </c:extLst>
                    <c:strCache>
                      <c:ptCount val="1"/>
                      <c:pt idx="0">
                        <c:v>% 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dLbl>
                    <c:idx val="0"/>
                    <c:layout>
                      <c:manualLayout>
                        <c:x val="0.10486888293111477"/>
                        <c:y val="4.1862878306918629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1-EF42-46AF-9879-41A27D3B49F2}"/>
                      </c:ext>
                      <c:ext uri="{CE6537A1-D6FC-4f65-9D91-7224C49458BB}"/>
                    </c:extLst>
                  </c:dLbl>
                  <c:dLbl>
                    <c:idx val="11"/>
                    <c:layout>
                      <c:manualLayout>
                        <c:x val="0.10861420017865452"/>
                        <c:y val="-4.1862878306920164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2-EF42-46AF-9879-41A27D3B49F2}"/>
                      </c:ext>
                      <c:ext uri="{CE6537A1-D6FC-4f65-9D91-7224C49458BB}"/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rgbClr val="00206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'4to trimestre'!$B$59:$B$84</c15:sqref>
                        </c15:formulaRef>
                      </c:ext>
                    </c:extLst>
                    <c:strCache>
                      <c:ptCount val="26"/>
                      <c:pt idx="0">
                        <c:v>Educación Inclusiva y Atención a la Diversidad</c:v>
                      </c:pt>
                      <c:pt idx="1">
                        <c:v>Matemática,  Lectura y Escritura </c:v>
                      </c:pt>
                      <c:pt idx="2">
                        <c:v>Francés</c:v>
                      </c:pt>
                      <c:pt idx="3">
                        <c:v>Investigación</c:v>
                      </c:pt>
                      <c:pt idx="4">
                        <c:v>Inglés</c:v>
                      </c:pt>
                      <c:pt idx="5">
                        <c:v>Lengua de Señas</c:v>
                      </c:pt>
                      <c:pt idx="6">
                        <c:v>Ortográficas y Gramaticales</c:v>
                      </c:pt>
                      <c:pt idx="7">
                        <c:v>Estadística</c:v>
                      </c:pt>
                      <c:pt idx="8">
                        <c:v>Liderazgo Efectivo para la Gestión de la Calidad </c:v>
                      </c:pt>
                      <c:pt idx="9">
                        <c:v>STEM</c:v>
                      </c:pt>
                      <c:pt idx="10">
                        <c:v>Habilidades Directivas en la Gestión Educativa</c:v>
                      </c:pt>
                      <c:pt idx="11">
                        <c:v>Metodologías Activas del Aprendizaje</c:v>
                      </c:pt>
                      <c:pt idx="12">
                        <c:v>Ciencias de la Naturaleza</c:v>
                      </c:pt>
                      <c:pt idx="13">
                        <c:v>Ciencias Sociales</c:v>
                      </c:pt>
                      <c:pt idx="14">
                        <c:v> Auxilios Pediátricos, Urgencias y Emergencias</c:v>
                      </c:pt>
                      <c:pt idx="15">
                        <c:v> Neurodesarrollo y Estimulación Temprana en la Primera Infancia</c:v>
                      </c:pt>
                      <c:pt idx="16">
                        <c:v>Coordinación Pedagógica</c:v>
                      </c:pt>
                      <c:pt idx="17">
                        <c:v>Música Popular Dominicana y Caribeña</c:v>
                      </c:pt>
                      <c:pt idx="18">
                        <c:v>Estrategias Lúdicas en el Nivel Inicial</c:v>
                      </c:pt>
                      <c:pt idx="19">
                        <c:v>Gestión y Liderazgo Educativo</c:v>
                      </c:pt>
                      <c:pt idx="20">
                        <c:v>Educación Psicomotriz y Expresión  Corporal</c:v>
                      </c:pt>
                      <c:pt idx="21">
                        <c:v>Cine en el Aula</c:v>
                      </c:pt>
                      <c:pt idx="22">
                        <c:v>Alfabetización como Construcción Social</c:v>
                      </c:pt>
                      <c:pt idx="23">
                        <c:v> Intervención Psicopedagógica</c:v>
                      </c:pt>
                      <c:pt idx="24">
                        <c:v>Señales de Alerta del Desarrollo</c:v>
                      </c:pt>
                      <c:pt idx="25">
                        <c:v>Diplomado Programa Construyendo la Base de los Aprendizajes (CON BASE)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'4to trimestre'!$D$59:$D$84</c15:sqref>
                        </c15:formulaRef>
                      </c:ext>
                    </c:extLst>
                    <c:numCache>
                      <c:formatCode>0.00%</c:formatCode>
                      <c:ptCount val="26"/>
                      <c:pt idx="0">
                        <c:v>1.6057163502067359E-2</c:v>
                      </c:pt>
                      <c:pt idx="1">
                        <c:v>0.30725382361205894</c:v>
                      </c:pt>
                      <c:pt idx="2">
                        <c:v>6.0214363132752597E-3</c:v>
                      </c:pt>
                      <c:pt idx="3">
                        <c:v>4.8171490506202083E-3</c:v>
                      </c:pt>
                      <c:pt idx="4">
                        <c:v>8.0285817510336796E-2</c:v>
                      </c:pt>
                      <c:pt idx="5">
                        <c:v>8.8314399261370472E-3</c:v>
                      </c:pt>
                      <c:pt idx="6">
                        <c:v>6.0214363132752597E-3</c:v>
                      </c:pt>
                      <c:pt idx="7">
                        <c:v>4.8171490506202083E-3</c:v>
                      </c:pt>
                      <c:pt idx="8">
                        <c:v>2.0071454377584199E-2</c:v>
                      </c:pt>
                      <c:pt idx="9">
                        <c:v>0.12624944803500462</c:v>
                      </c:pt>
                      <c:pt idx="10">
                        <c:v>2.0071454377584199E-2</c:v>
                      </c:pt>
                      <c:pt idx="11">
                        <c:v>2.0071454377584199E-2</c:v>
                      </c:pt>
                      <c:pt idx="12">
                        <c:v>1.00357271887921E-2</c:v>
                      </c:pt>
                      <c:pt idx="13">
                        <c:v>8.0285817510336796E-3</c:v>
                      </c:pt>
                      <c:pt idx="14">
                        <c:v>1.9268596202480833E-2</c:v>
                      </c:pt>
                      <c:pt idx="15">
                        <c:v>4.2150054192926821E-3</c:v>
                      </c:pt>
                      <c:pt idx="16">
                        <c:v>1.1240014451447152E-2</c:v>
                      </c:pt>
                      <c:pt idx="17">
                        <c:v>6.0214363132752597E-3</c:v>
                      </c:pt>
                      <c:pt idx="18">
                        <c:v>1.3447874432981413E-2</c:v>
                      </c:pt>
                      <c:pt idx="19">
                        <c:v>3.1391754646541689E-2</c:v>
                      </c:pt>
                      <c:pt idx="20">
                        <c:v>1.00357271887921E-2</c:v>
                      </c:pt>
                      <c:pt idx="21">
                        <c:v>6.0214363132752597E-3</c:v>
                      </c:pt>
                      <c:pt idx="22">
                        <c:v>0.10224398859941392</c:v>
                      </c:pt>
                      <c:pt idx="23">
                        <c:v>1.505359078318815E-2</c:v>
                      </c:pt>
                      <c:pt idx="24">
                        <c:v>3.612861787965156E-3</c:v>
                      </c:pt>
                      <c:pt idx="25">
                        <c:v>0.13881417847537234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C-EF42-46AF-9879-41A27D3B49F2}"/>
                  </c:ext>
                </c:extLst>
              </c15:ser>
            </c15:filteredBarSeries>
          </c:ext>
        </c:extLst>
      </c:bar3DChart>
      <c:valAx>
        <c:axId val="-121736184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-1217360208"/>
        <c:crosses val="autoZero"/>
        <c:crossBetween val="between"/>
      </c:valAx>
      <c:catAx>
        <c:axId val="-12173602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2173618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image" Target="../media/image1.png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8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4" Type="http://schemas.openxmlformats.org/officeDocument/2006/relationships/chart" Target="../charts/chart3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chart" Target="../charts/chart3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161926</xdr:colOff>
      <xdr:row>10</xdr:row>
      <xdr:rowOff>76200</xdr:rowOff>
    </xdr:from>
    <xdr:to>
      <xdr:col>10</xdr:col>
      <xdr:colOff>666750</xdr:colOff>
      <xdr:row>20</xdr:row>
      <xdr:rowOff>28575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19049</xdr:colOff>
      <xdr:row>41</xdr:row>
      <xdr:rowOff>28575</xdr:rowOff>
    </xdr:from>
    <xdr:to>
      <xdr:col>11</xdr:col>
      <xdr:colOff>381000</xdr:colOff>
      <xdr:row>55</xdr:row>
      <xdr:rowOff>85725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171449</xdr:colOff>
      <xdr:row>162</xdr:row>
      <xdr:rowOff>42863</xdr:rowOff>
    </xdr:from>
    <xdr:to>
      <xdr:col>11</xdr:col>
      <xdr:colOff>571500</xdr:colOff>
      <xdr:row>169</xdr:row>
      <xdr:rowOff>95250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371475</xdr:colOff>
      <xdr:row>222</xdr:row>
      <xdr:rowOff>9524</xdr:rowOff>
    </xdr:from>
    <xdr:to>
      <xdr:col>14</xdr:col>
      <xdr:colOff>352425</xdr:colOff>
      <xdr:row>232</xdr:row>
      <xdr:rowOff>33336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733425</xdr:colOff>
      <xdr:row>174</xdr:row>
      <xdr:rowOff>9525</xdr:rowOff>
    </xdr:from>
    <xdr:to>
      <xdr:col>16</xdr:col>
      <xdr:colOff>409575</xdr:colOff>
      <xdr:row>184</xdr:row>
      <xdr:rowOff>152400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761999</xdr:colOff>
      <xdr:row>190</xdr:row>
      <xdr:rowOff>0</xdr:rowOff>
    </xdr:from>
    <xdr:to>
      <xdr:col>11</xdr:col>
      <xdr:colOff>559592</xdr:colOff>
      <xdr:row>200</xdr:row>
      <xdr:rowOff>59531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266700</xdr:colOff>
      <xdr:row>206</xdr:row>
      <xdr:rowOff>123825</xdr:rowOff>
    </xdr:from>
    <xdr:to>
      <xdr:col>14</xdr:col>
      <xdr:colOff>361950</xdr:colOff>
      <xdr:row>216</xdr:row>
      <xdr:rowOff>76200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723900</xdr:colOff>
      <xdr:row>237</xdr:row>
      <xdr:rowOff>95251</xdr:rowOff>
    </xdr:from>
    <xdr:to>
      <xdr:col>17</xdr:col>
      <xdr:colOff>571500</xdr:colOff>
      <xdr:row>268</xdr:row>
      <xdr:rowOff>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547688</xdr:colOff>
      <xdr:row>57</xdr:row>
      <xdr:rowOff>11905</xdr:rowOff>
    </xdr:from>
    <xdr:to>
      <xdr:col>12</xdr:col>
      <xdr:colOff>209550</xdr:colOff>
      <xdr:row>87</xdr:row>
      <xdr:rowOff>154781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369093</xdr:colOff>
      <xdr:row>90</xdr:row>
      <xdr:rowOff>57150</xdr:rowOff>
    </xdr:from>
    <xdr:to>
      <xdr:col>11</xdr:col>
      <xdr:colOff>419100</xdr:colOff>
      <xdr:row>110</xdr:row>
      <xdr:rowOff>142874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588168</xdr:colOff>
      <xdr:row>174</xdr:row>
      <xdr:rowOff>61912</xdr:rowOff>
    </xdr:from>
    <xdr:to>
      <xdr:col>11</xdr:col>
      <xdr:colOff>407193</xdr:colOff>
      <xdr:row>185</xdr:row>
      <xdr:rowOff>38100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0</xdr:colOff>
      <xdr:row>190</xdr:row>
      <xdr:rowOff>19050</xdr:rowOff>
    </xdr:from>
    <xdr:to>
      <xdr:col>16</xdr:col>
      <xdr:colOff>581025</xdr:colOff>
      <xdr:row>201</xdr:row>
      <xdr:rowOff>128588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390525</xdr:colOff>
      <xdr:row>206</xdr:row>
      <xdr:rowOff>66675</xdr:rowOff>
    </xdr:from>
    <xdr:to>
      <xdr:col>9</xdr:col>
      <xdr:colOff>676275</xdr:colOff>
      <xdr:row>217</xdr:row>
      <xdr:rowOff>176213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285750</xdr:colOff>
      <xdr:row>222</xdr:row>
      <xdr:rowOff>19050</xdr:rowOff>
    </xdr:from>
    <xdr:to>
      <xdr:col>9</xdr:col>
      <xdr:colOff>571500</xdr:colOff>
      <xdr:row>233</xdr:row>
      <xdr:rowOff>128588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</xdr:col>
      <xdr:colOff>0</xdr:colOff>
      <xdr:row>119</xdr:row>
      <xdr:rowOff>0</xdr:rowOff>
    </xdr:from>
    <xdr:to>
      <xdr:col>10</xdr:col>
      <xdr:colOff>390524</xdr:colOff>
      <xdr:row>128</xdr:row>
      <xdr:rowOff>123824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16</xdr:col>
      <xdr:colOff>38099</xdr:colOff>
      <xdr:row>149</xdr:row>
      <xdr:rowOff>71437</xdr:rowOff>
    </xdr:from>
    <xdr:to>
      <xdr:col>20</xdr:col>
      <xdr:colOff>750092</xdr:colOff>
      <xdr:row>159</xdr:row>
      <xdr:rowOff>0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95250</xdr:colOff>
      <xdr:row>161</xdr:row>
      <xdr:rowOff>95250</xdr:rowOff>
    </xdr:from>
    <xdr:to>
      <xdr:col>16</xdr:col>
      <xdr:colOff>571501</xdr:colOff>
      <xdr:row>169</xdr:row>
      <xdr:rowOff>123825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12</xdr:col>
      <xdr:colOff>752475</xdr:colOff>
      <xdr:row>57</xdr:row>
      <xdr:rowOff>28576</xdr:rowOff>
    </xdr:from>
    <xdr:to>
      <xdr:col>17</xdr:col>
      <xdr:colOff>333376</xdr:colOff>
      <xdr:row>84</xdr:row>
      <xdr:rowOff>214313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11</xdr:col>
      <xdr:colOff>752475</xdr:colOff>
      <xdr:row>90</xdr:row>
      <xdr:rowOff>57150</xdr:rowOff>
    </xdr:from>
    <xdr:to>
      <xdr:col>16</xdr:col>
      <xdr:colOff>457200</xdr:colOff>
      <xdr:row>110</xdr:row>
      <xdr:rowOff>161925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13</xdr:col>
      <xdr:colOff>0</xdr:colOff>
      <xdr:row>29</xdr:row>
      <xdr:rowOff>0</xdr:rowOff>
    </xdr:from>
    <xdr:to>
      <xdr:col>17</xdr:col>
      <xdr:colOff>619125</xdr:colOff>
      <xdr:row>38</xdr:row>
      <xdr:rowOff>257175</xdr:rowOff>
    </xdr:to>
    <xdr:graphicFrame macro="">
      <xdr:nvGraphicFramePr>
        <xdr:cNvPr id="23" name="Gráfico 22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15</xdr:col>
      <xdr:colOff>552450</xdr:colOff>
      <xdr:row>32</xdr:row>
      <xdr:rowOff>9525</xdr:rowOff>
    </xdr:from>
    <xdr:to>
      <xdr:col>16</xdr:col>
      <xdr:colOff>400050</xdr:colOff>
      <xdr:row>32</xdr:row>
      <xdr:rowOff>228600</xdr:rowOff>
    </xdr:to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15249525" y="8810625"/>
          <a:ext cx="60960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000" b="1">
              <a:solidFill>
                <a:sysClr val="windowText" lastClr="000000"/>
              </a:solidFill>
            </a:rPr>
            <a:t>93.5%</a:t>
          </a:r>
        </a:p>
      </xdr:txBody>
    </xdr:sp>
    <xdr:clientData/>
  </xdr:twoCellAnchor>
  <xdr:twoCellAnchor>
    <xdr:from>
      <xdr:col>15</xdr:col>
      <xdr:colOff>76200</xdr:colOff>
      <xdr:row>35</xdr:row>
      <xdr:rowOff>85725</xdr:rowOff>
    </xdr:from>
    <xdr:to>
      <xdr:col>15</xdr:col>
      <xdr:colOff>685800</xdr:colOff>
      <xdr:row>36</xdr:row>
      <xdr:rowOff>28575</xdr:rowOff>
    </xdr:to>
    <xdr:sp macro="" textlink="">
      <xdr:nvSpPr>
        <xdr:cNvPr id="25" name="CuadroTexto 24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/>
      </xdr:nvSpPr>
      <xdr:spPr>
        <a:xfrm>
          <a:off x="14773275" y="9725025"/>
          <a:ext cx="60960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000" b="1">
              <a:solidFill>
                <a:sysClr val="windowText" lastClr="000000"/>
              </a:solidFill>
            </a:rPr>
            <a:t>88.7%</a:t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17</xdr:col>
      <xdr:colOff>361951</xdr:colOff>
      <xdr:row>55</xdr:row>
      <xdr:rowOff>104775</xdr:rowOff>
    </xdr:to>
    <xdr:graphicFrame macro="">
      <xdr:nvGraphicFramePr>
        <xdr:cNvPr id="26" name="Gráfico 2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8</xdr:col>
      <xdr:colOff>704850</xdr:colOff>
      <xdr:row>149</xdr:row>
      <xdr:rowOff>164307</xdr:rowOff>
    </xdr:from>
    <xdr:to>
      <xdr:col>14</xdr:col>
      <xdr:colOff>238125</xdr:colOff>
      <xdr:row>159</xdr:row>
      <xdr:rowOff>107157</xdr:rowOff>
    </xdr:to>
    <xdr:graphicFrame macro="">
      <xdr:nvGraphicFramePr>
        <xdr:cNvPr id="27" name="Gráfico 26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</xdr:col>
      <xdr:colOff>19050</xdr:colOff>
      <xdr:row>29</xdr:row>
      <xdr:rowOff>23813</xdr:rowOff>
    </xdr:from>
    <xdr:to>
      <xdr:col>12</xdr:col>
      <xdr:colOff>47625</xdr:colOff>
      <xdr:row>38</xdr:row>
      <xdr:rowOff>266700</xdr:rowOff>
    </xdr:to>
    <xdr:graphicFrame macro="">
      <xdr:nvGraphicFramePr>
        <xdr:cNvPr id="28" name="Gráfico 27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12</xdr:col>
      <xdr:colOff>0</xdr:colOff>
      <xdr:row>11</xdr:row>
      <xdr:rowOff>0</xdr:rowOff>
    </xdr:from>
    <xdr:to>
      <xdr:col>16</xdr:col>
      <xdr:colOff>428625</xdr:colOff>
      <xdr:row>20</xdr:row>
      <xdr:rowOff>28575</xdr:rowOff>
    </xdr:to>
    <xdr:graphicFrame macro="">
      <xdr:nvGraphicFramePr>
        <xdr:cNvPr id="29" name="Gráfico 28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12</xdr:col>
      <xdr:colOff>0</xdr:colOff>
      <xdr:row>119</xdr:row>
      <xdr:rowOff>0</xdr:rowOff>
    </xdr:from>
    <xdr:to>
      <xdr:col>17</xdr:col>
      <xdr:colOff>28575</xdr:colOff>
      <xdr:row>129</xdr:row>
      <xdr:rowOff>71437</xdr:rowOff>
    </xdr:to>
    <xdr:graphicFrame macro="">
      <xdr:nvGraphicFramePr>
        <xdr:cNvPr id="30" name="Gráfico 29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18</xdr:col>
      <xdr:colOff>0</xdr:colOff>
      <xdr:row>11</xdr:row>
      <xdr:rowOff>0</xdr:rowOff>
    </xdr:from>
    <xdr:to>
      <xdr:col>21</xdr:col>
      <xdr:colOff>1552575</xdr:colOff>
      <xdr:row>20</xdr:row>
      <xdr:rowOff>176212</xdr:rowOff>
    </xdr:to>
    <xdr:graphicFrame macro="">
      <xdr:nvGraphicFramePr>
        <xdr:cNvPr id="31" name="Gráfico 30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18</xdr:col>
      <xdr:colOff>0</xdr:colOff>
      <xdr:row>119</xdr:row>
      <xdr:rowOff>0</xdr:rowOff>
    </xdr:from>
    <xdr:to>
      <xdr:col>21</xdr:col>
      <xdr:colOff>1552575</xdr:colOff>
      <xdr:row>129</xdr:row>
      <xdr:rowOff>71437</xdr:rowOff>
    </xdr:to>
    <xdr:graphicFrame macro="">
      <xdr:nvGraphicFramePr>
        <xdr:cNvPr id="32" name="Gráfico 31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21</xdr:col>
      <xdr:colOff>2019301</xdr:colOff>
      <xdr:row>11</xdr:row>
      <xdr:rowOff>19050</xdr:rowOff>
    </xdr:from>
    <xdr:to>
      <xdr:col>24</xdr:col>
      <xdr:colOff>219075</xdr:colOff>
      <xdr:row>20</xdr:row>
      <xdr:rowOff>152400</xdr:rowOff>
    </xdr:to>
    <xdr:graphicFrame macro="">
      <xdr:nvGraphicFramePr>
        <xdr:cNvPr id="33" name="Gráfico 32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19</xdr:col>
      <xdr:colOff>466724</xdr:colOff>
      <xdr:row>29</xdr:row>
      <xdr:rowOff>0</xdr:rowOff>
    </xdr:from>
    <xdr:to>
      <xdr:col>21</xdr:col>
      <xdr:colOff>2019299</xdr:colOff>
      <xdr:row>39</xdr:row>
      <xdr:rowOff>114300</xdr:rowOff>
    </xdr:to>
    <xdr:graphicFrame macro="">
      <xdr:nvGraphicFramePr>
        <xdr:cNvPr id="34" name="Gráfico 33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22</xdr:col>
      <xdr:colOff>1</xdr:colOff>
      <xdr:row>119</xdr:row>
      <xdr:rowOff>0</xdr:rowOff>
    </xdr:from>
    <xdr:to>
      <xdr:col>25</xdr:col>
      <xdr:colOff>333376</xdr:colOff>
      <xdr:row>129</xdr:row>
      <xdr:rowOff>71437</xdr:rowOff>
    </xdr:to>
    <xdr:graphicFrame macro="">
      <xdr:nvGraphicFramePr>
        <xdr:cNvPr id="35" name="Gráfico 34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17</xdr:col>
      <xdr:colOff>752475</xdr:colOff>
      <xdr:row>41</xdr:row>
      <xdr:rowOff>33337</xdr:rowOff>
    </xdr:from>
    <xdr:to>
      <xdr:col>21</xdr:col>
      <xdr:colOff>1409700</xdr:colOff>
      <xdr:row>54</xdr:row>
      <xdr:rowOff>47625</xdr:rowOff>
    </xdr:to>
    <xdr:graphicFrame macro="">
      <xdr:nvGraphicFramePr>
        <xdr:cNvPr id="36" name="Gráfico 35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 editAs="oneCell">
    <xdr:from>
      <xdr:col>2</xdr:col>
      <xdr:colOff>1352550</xdr:colOff>
      <xdr:row>1</xdr:row>
      <xdr:rowOff>9525</xdr:rowOff>
    </xdr:from>
    <xdr:to>
      <xdr:col>3</xdr:col>
      <xdr:colOff>481012</xdr:colOff>
      <xdr:row>4</xdr:row>
      <xdr:rowOff>47625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PicPr/>
      </xdr:nvPicPr>
      <xdr:blipFill rotWithShape="1"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7138" t="28151" r="933" b="38861"/>
        <a:stretch/>
      </xdr:blipFill>
      <xdr:spPr bwMode="auto">
        <a:xfrm>
          <a:off x="4838700" y="200025"/>
          <a:ext cx="1533525" cy="609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314325</xdr:colOff>
      <xdr:row>124</xdr:row>
      <xdr:rowOff>104775</xdr:rowOff>
    </xdr:from>
    <xdr:to>
      <xdr:col>8</xdr:col>
      <xdr:colOff>66675</xdr:colOff>
      <xdr:row>125</xdr:row>
      <xdr:rowOff>123825</xdr:rowOff>
    </xdr:to>
    <xdr:sp macro="" textlink="">
      <xdr:nvSpPr>
        <xdr:cNvPr id="38" name="CuadroTexto 37">
          <a:extLst>
            <a:ext uri="{FF2B5EF4-FFF2-40B4-BE49-F238E27FC236}">
              <a16:creationId xmlns:a16="http://schemas.microsoft.com/office/drawing/2014/main" xmlns="" id="{F997AD90-FE53-456E-9B4E-8420AF1A2E78}"/>
            </a:ext>
          </a:extLst>
        </xdr:cNvPr>
        <xdr:cNvSpPr txBox="1"/>
      </xdr:nvSpPr>
      <xdr:spPr>
        <a:xfrm>
          <a:off x="8915400" y="23155275"/>
          <a:ext cx="51435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DO" sz="800" b="1"/>
            <a:t>41.2%</a:t>
          </a:r>
        </a:p>
      </xdr:txBody>
    </xdr:sp>
    <xdr:clientData/>
  </xdr:twoCellAnchor>
  <xdr:twoCellAnchor>
    <xdr:from>
      <xdr:col>5</xdr:col>
      <xdr:colOff>559594</xdr:colOff>
      <xdr:row>131</xdr:row>
      <xdr:rowOff>39290</xdr:rowOff>
    </xdr:from>
    <xdr:to>
      <xdr:col>11</xdr:col>
      <xdr:colOff>261938</xdr:colOff>
      <xdr:row>148</xdr:row>
      <xdr:rowOff>103584</xdr:rowOff>
    </xdr:to>
    <xdr:graphicFrame macro="">
      <xdr:nvGraphicFramePr>
        <xdr:cNvPr id="39" name="Gráfico 3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1028700</xdr:colOff>
      <xdr:row>1</xdr:row>
      <xdr:rowOff>19050</xdr:rowOff>
    </xdr:from>
    <xdr:to>
      <xdr:col>4</xdr:col>
      <xdr:colOff>323850</xdr:colOff>
      <xdr:row>4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7138" t="28151" r="933" b="38861"/>
        <a:stretch/>
      </xdr:blipFill>
      <xdr:spPr bwMode="auto">
        <a:xfrm>
          <a:off x="12963525" y="209550"/>
          <a:ext cx="1714500" cy="6762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7</xdr:col>
      <xdr:colOff>216476</xdr:colOff>
      <xdr:row>2</xdr:row>
      <xdr:rowOff>181841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7138" t="28151" r="933" b="38861"/>
        <a:stretch/>
      </xdr:blipFill>
      <xdr:spPr bwMode="auto">
        <a:xfrm>
          <a:off x="3680114" y="0"/>
          <a:ext cx="1515340" cy="56284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723900</xdr:colOff>
      <xdr:row>53</xdr:row>
      <xdr:rowOff>47625</xdr:rowOff>
    </xdr:from>
    <xdr:to>
      <xdr:col>10</xdr:col>
      <xdr:colOff>350819</xdr:colOff>
      <xdr:row>55</xdr:row>
      <xdr:rowOff>134638</xdr:rowOff>
    </xdr:to>
    <xdr:sp macro="" textlink="">
      <xdr:nvSpPr>
        <xdr:cNvPr id="4" name="Cuadro de texto 7">
          <a:extLst>
            <a:ext uri="{FF2B5EF4-FFF2-40B4-BE49-F238E27FC236}">
              <a16:creationId xmlns="" xmlns:a16="http://schemas.microsoft.com/office/drawing/2014/main" id="{00000000-0008-0000-0200-000001080000}"/>
            </a:ext>
          </a:extLst>
        </xdr:cNvPr>
        <xdr:cNvSpPr txBox="1">
          <a:spLocks noChangeArrowheads="1"/>
        </xdr:cNvSpPr>
      </xdr:nvSpPr>
      <xdr:spPr bwMode="auto">
        <a:xfrm>
          <a:off x="1485900" y="19678650"/>
          <a:ext cx="6046769" cy="468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es-DO" sz="700" b="1" i="0" u="none" strike="noStrike" baseline="0">
              <a:solidFill>
                <a:srgbClr val="000000"/>
              </a:solidFill>
              <a:latin typeface="Calibri"/>
              <a:cs typeface="Calibri"/>
            </a:rPr>
            <a:t>FUENTE: Departamentos Académicos Inafocam</a:t>
          </a:r>
          <a:endParaRPr lang="es-D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s-DO" sz="3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  <a:endParaRPr lang="es-D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s-DO" sz="700" b="0" i="0" u="none" strike="noStrike" baseline="0">
              <a:solidFill>
                <a:srgbClr val="000000"/>
              </a:solidFill>
              <a:latin typeface="Calibri"/>
              <a:cs typeface="Calibri"/>
            </a:rPr>
            <a:t>NOTA: Algunos programas se han adscrito a un área curricular determinada, si se trata de contenidos oficiales de dicha área (vg.: Geografía,  contenido </a:t>
          </a:r>
        </a:p>
        <a:p>
          <a:pPr algn="l" rtl="0">
            <a:defRPr sz="1000"/>
          </a:pPr>
          <a:r>
            <a:rPr lang="es-DO" sz="700" b="0" i="0" u="none" strike="noStrike" baseline="0">
              <a:solidFill>
                <a:srgbClr val="000000"/>
              </a:solidFill>
              <a:latin typeface="Calibri"/>
              <a:cs typeface="Calibri"/>
            </a:rPr>
            <a:t>del área de CC. Sociales;  Ed. Ambiental, contenido de CC. Naturales, entre otros)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2964657</xdr:colOff>
      <xdr:row>0</xdr:row>
      <xdr:rowOff>333375</xdr:rowOff>
    </xdr:from>
    <xdr:to>
      <xdr:col>5</xdr:col>
      <xdr:colOff>345283</xdr:colOff>
      <xdr:row>2</xdr:row>
      <xdr:rowOff>345281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7138" t="28151" r="933" b="38861"/>
        <a:stretch/>
      </xdr:blipFill>
      <xdr:spPr bwMode="auto">
        <a:xfrm>
          <a:off x="5250657" y="333375"/>
          <a:ext cx="1771651" cy="73580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642938</xdr:colOff>
      <xdr:row>25</xdr:row>
      <xdr:rowOff>130968</xdr:rowOff>
    </xdr:from>
    <xdr:to>
      <xdr:col>18</xdr:col>
      <xdr:colOff>583407</xdr:colOff>
      <xdr:row>42</xdr:row>
      <xdr:rowOff>133350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142875</xdr:colOff>
      <xdr:row>52</xdr:row>
      <xdr:rowOff>42862</xdr:rowOff>
    </xdr:from>
    <xdr:to>
      <xdr:col>5</xdr:col>
      <xdr:colOff>28575</xdr:colOff>
      <xdr:row>66</xdr:row>
      <xdr:rowOff>119062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2724150</xdr:colOff>
      <xdr:row>1</xdr:row>
      <xdr:rowOff>85725</xdr:rowOff>
    </xdr:from>
    <xdr:to>
      <xdr:col>4</xdr:col>
      <xdr:colOff>371475</xdr:colOff>
      <xdr:row>4</xdr:row>
      <xdr:rowOff>142875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7138" t="28151" r="933" b="38861"/>
        <a:stretch/>
      </xdr:blipFill>
      <xdr:spPr bwMode="auto">
        <a:xfrm>
          <a:off x="4248150" y="276225"/>
          <a:ext cx="1571625" cy="6286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19</xdr:col>
      <xdr:colOff>714375</xdr:colOff>
      <xdr:row>27</xdr:row>
      <xdr:rowOff>0</xdr:rowOff>
    </xdr:from>
    <xdr:to>
      <xdr:col>26</xdr:col>
      <xdr:colOff>714374</xdr:colOff>
      <xdr:row>42</xdr:row>
      <xdr:rowOff>142875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1EC20EAC-4C97-4197-AF56-BBDDB124BC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571499</xdr:colOff>
      <xdr:row>24</xdr:row>
      <xdr:rowOff>52388</xdr:rowOff>
    </xdr:from>
    <xdr:to>
      <xdr:col>11</xdr:col>
      <xdr:colOff>476250</xdr:colOff>
      <xdr:row>36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952501</xdr:colOff>
      <xdr:row>1</xdr:row>
      <xdr:rowOff>9525</xdr:rowOff>
    </xdr:from>
    <xdr:to>
      <xdr:col>6</xdr:col>
      <xdr:colOff>9526</xdr:colOff>
      <xdr:row>4</xdr:row>
      <xdr:rowOff>85725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7138" t="28151" r="933" b="38861"/>
        <a:stretch/>
      </xdr:blipFill>
      <xdr:spPr bwMode="auto">
        <a:xfrm>
          <a:off x="5638801" y="200025"/>
          <a:ext cx="1581150" cy="6477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uillermo/Google%20Drive/clara/Apertura%20a%20programa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INUA"/>
      <sheetName val="CIERRE DE CONT."/>
      <sheetName val="Hoja1"/>
      <sheetName val="POSGRADO"/>
      <sheetName val="CIERRE DE POSGRADO"/>
      <sheetName val="INICIAL"/>
      <sheetName val="CIERRE DE INICIAL"/>
    </sheetNames>
    <sheetDataSet>
      <sheetData sheetId="0">
        <row r="235">
          <cell r="C235">
            <v>15842</v>
          </cell>
        </row>
        <row r="236">
          <cell r="C236">
            <v>33683</v>
          </cell>
        </row>
        <row r="237">
          <cell r="C237">
            <v>5722</v>
          </cell>
        </row>
      </sheetData>
      <sheetData sheetId="1"/>
      <sheetData sheetId="2"/>
      <sheetData sheetId="3">
        <row r="102">
          <cell r="C102">
            <v>715</v>
          </cell>
        </row>
        <row r="103">
          <cell r="C103">
            <v>1452</v>
          </cell>
        </row>
      </sheetData>
      <sheetData sheetId="4"/>
      <sheetData sheetId="5"/>
      <sheetData sheetId="6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eborah  Estepan" id="{0A801B1A-8F04-42DC-933A-EB7A43E8B130}" userId="S::deborahestepan@inafocam.onmicrosoft.com::82ae9e54-49b0-491e-8d64-83f70b5da20f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6" dT="2022-01-11T18:46:22.13" personId="{0A801B1A-8F04-42DC-933A-EB7A43E8B130}" id="{D02334DA-44A6-40AC-9FCC-DC91320A78CD}">
    <text>Estos datos fueron extraidos de los informes trimestrales, en la parte de los Anexos.</text>
  </threadedComment>
  <threadedComment ref="C19" dT="2022-01-11T18:47:11.73" personId="{0A801B1A-8F04-42DC-933A-EB7A43E8B130}" id="{E7961D5E-2E6D-4A8A-A7B4-A22A6A723941}">
    <text>Estos datos fueron extraidos de los informes trimestrales, en la parte de Anexos.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293"/>
  <sheetViews>
    <sheetView topLeftCell="A266" zoomScale="80" zoomScaleNormal="80" workbookViewId="0">
      <selection activeCell="I274" sqref="I274"/>
    </sheetView>
  </sheetViews>
  <sheetFormatPr baseColWidth="10" defaultRowHeight="15" x14ac:dyDescent="0.25"/>
  <cols>
    <col min="2" max="2" width="40.85546875" customWidth="1"/>
    <col min="3" max="3" width="36" bestFit="1" customWidth="1"/>
    <col min="4" max="4" width="12.5703125" customWidth="1"/>
    <col min="5" max="6" width="15.85546875" customWidth="1"/>
    <col min="22" max="22" width="39.140625" customWidth="1"/>
    <col min="23" max="23" width="22.7109375" customWidth="1"/>
    <col min="24" max="24" width="12.5703125" bestFit="1" customWidth="1"/>
  </cols>
  <sheetData>
    <row r="1" spans="1:10" x14ac:dyDescent="0.25">
      <c r="A1" s="196"/>
      <c r="B1" s="196"/>
      <c r="C1" s="196"/>
      <c r="D1" s="196"/>
      <c r="E1" s="196"/>
      <c r="F1" s="196"/>
      <c r="G1" s="196"/>
      <c r="H1" s="196"/>
      <c r="I1" s="196"/>
      <c r="J1" s="196"/>
    </row>
    <row r="2" spans="1:10" x14ac:dyDescent="0.25">
      <c r="A2" s="196"/>
      <c r="B2" s="196"/>
      <c r="C2" s="196"/>
      <c r="D2" s="196"/>
      <c r="E2" s="196"/>
      <c r="F2" s="196"/>
      <c r="G2" s="196"/>
      <c r="H2" s="196"/>
      <c r="I2" s="196"/>
      <c r="J2" s="196"/>
    </row>
    <row r="3" spans="1:10" x14ac:dyDescent="0.25">
      <c r="A3" s="196"/>
      <c r="B3" s="196"/>
      <c r="C3" s="196"/>
      <c r="D3" s="196"/>
      <c r="E3" s="196"/>
      <c r="F3" s="196"/>
      <c r="G3" s="196"/>
      <c r="H3" s="196"/>
      <c r="I3" s="196"/>
      <c r="J3" s="196"/>
    </row>
    <row r="4" spans="1:10" x14ac:dyDescent="0.25">
      <c r="A4" s="280" t="s">
        <v>116</v>
      </c>
      <c r="B4" s="280"/>
      <c r="C4" s="280"/>
      <c r="D4" s="280"/>
      <c r="E4" s="280"/>
      <c r="F4" s="280"/>
      <c r="G4" s="280"/>
      <c r="H4" s="280"/>
      <c r="I4" s="280"/>
      <c r="J4" s="280"/>
    </row>
    <row r="5" spans="1:10" x14ac:dyDescent="0.25">
      <c r="A5" s="280"/>
      <c r="B5" s="280"/>
      <c r="C5" s="280"/>
      <c r="D5" s="280"/>
      <c r="E5" s="280"/>
      <c r="F5" s="280"/>
      <c r="G5" s="280"/>
      <c r="H5" s="280"/>
      <c r="I5" s="280"/>
      <c r="J5" s="280"/>
    </row>
    <row r="6" spans="1:10" ht="40.5" customHeight="1" x14ac:dyDescent="0.25">
      <c r="A6" s="280"/>
      <c r="B6" s="280"/>
      <c r="C6" s="280"/>
      <c r="D6" s="280"/>
      <c r="E6" s="280"/>
      <c r="F6" s="280"/>
      <c r="G6" s="280"/>
      <c r="H6" s="280"/>
      <c r="I6" s="280"/>
      <c r="J6" s="280"/>
    </row>
    <row r="7" spans="1:10" ht="55.5" customHeight="1" x14ac:dyDescent="0.25">
      <c r="B7" s="281" t="s">
        <v>165</v>
      </c>
      <c r="C7" s="282"/>
      <c r="D7" s="282"/>
      <c r="E7" s="282"/>
      <c r="F7" s="282"/>
      <c r="G7" s="282"/>
      <c r="H7" s="282"/>
      <c r="I7" s="282"/>
    </row>
    <row r="8" spans="1:10" x14ac:dyDescent="0.25">
      <c r="B8" s="282"/>
      <c r="C8" s="282"/>
      <c r="D8" s="282"/>
      <c r="E8" s="282"/>
      <c r="F8" s="282"/>
      <c r="G8" s="282"/>
      <c r="H8" s="282"/>
      <c r="I8" s="282"/>
    </row>
    <row r="9" spans="1:10" x14ac:dyDescent="0.25">
      <c r="B9" s="282"/>
      <c r="C9" s="282"/>
      <c r="D9" s="282"/>
      <c r="E9" s="282"/>
      <c r="F9" s="282"/>
      <c r="G9" s="282"/>
      <c r="H9" s="282"/>
      <c r="I9" s="282"/>
    </row>
    <row r="11" spans="1:10" x14ac:dyDescent="0.25">
      <c r="B11" s="195"/>
    </row>
    <row r="12" spans="1:10" ht="21.75" x14ac:dyDescent="0.25">
      <c r="B12" s="3" t="s">
        <v>6</v>
      </c>
    </row>
    <row r="13" spans="1:10" ht="18" thickBot="1" x14ac:dyDescent="0.3">
      <c r="B13" s="5" t="s">
        <v>166</v>
      </c>
    </row>
    <row r="14" spans="1:10" ht="15.75" thickBot="1" x14ac:dyDescent="0.3">
      <c r="A14" s="234" t="s">
        <v>94</v>
      </c>
      <c r="B14" s="1" t="s">
        <v>0</v>
      </c>
      <c r="C14" s="19" t="s">
        <v>185</v>
      </c>
      <c r="D14" s="20" t="s">
        <v>92</v>
      </c>
      <c r="E14" s="20" t="s">
        <v>34</v>
      </c>
      <c r="F14" s="236"/>
    </row>
    <row r="15" spans="1:10" ht="15.75" thickBot="1" x14ac:dyDescent="0.3">
      <c r="B15" s="2" t="s">
        <v>7</v>
      </c>
      <c r="C15" s="107">
        <v>8</v>
      </c>
      <c r="D15" s="143">
        <v>100</v>
      </c>
      <c r="E15" s="71">
        <f>+C15/D15</f>
        <v>0.08</v>
      </c>
      <c r="F15" s="197"/>
    </row>
    <row r="16" spans="1:10" ht="15.75" thickBot="1" x14ac:dyDescent="0.3">
      <c r="B16" s="21" t="s">
        <v>4</v>
      </c>
      <c r="C16" s="22">
        <f>SUM(C15)</f>
        <v>8</v>
      </c>
      <c r="D16" s="20">
        <f>SUM(D15)</f>
        <v>100</v>
      </c>
      <c r="E16" s="102">
        <f>SUM(E15)</f>
        <v>0.08</v>
      </c>
      <c r="F16" s="198"/>
    </row>
    <row r="17" spans="1:22" x14ac:dyDescent="0.25">
      <c r="B17" s="4"/>
    </row>
    <row r="18" spans="1:22" x14ac:dyDescent="0.25">
      <c r="B18" s="4"/>
    </row>
    <row r="19" spans="1:22" x14ac:dyDescent="0.25">
      <c r="B19" s="4"/>
    </row>
    <row r="20" spans="1:22" x14ac:dyDescent="0.25">
      <c r="B20" s="4"/>
    </row>
    <row r="21" spans="1:22" ht="15.75" x14ac:dyDescent="0.25">
      <c r="B21" s="30"/>
    </row>
    <row r="22" spans="1:22" x14ac:dyDescent="0.25">
      <c r="B22" s="4"/>
    </row>
    <row r="23" spans="1:22" x14ac:dyDescent="0.25">
      <c r="B23" s="4"/>
    </row>
    <row r="24" spans="1:22" x14ac:dyDescent="0.25">
      <c r="B24" s="4"/>
    </row>
    <row r="25" spans="1:22" x14ac:dyDescent="0.25">
      <c r="B25" s="4"/>
    </row>
    <row r="26" spans="1:22" x14ac:dyDescent="0.25">
      <c r="B26" s="4"/>
    </row>
    <row r="27" spans="1:22" x14ac:dyDescent="0.25">
      <c r="B27" s="4"/>
    </row>
    <row r="28" spans="1:22" ht="21.75" x14ac:dyDescent="0.25">
      <c r="B28" s="3" t="s">
        <v>5</v>
      </c>
    </row>
    <row r="29" spans="1:22" ht="17.25" x14ac:dyDescent="0.25">
      <c r="B29" s="5" t="s">
        <v>167</v>
      </c>
    </row>
    <row r="30" spans="1:22" ht="12.75" customHeight="1" x14ac:dyDescent="0.25">
      <c r="B30" s="30" t="s">
        <v>168</v>
      </c>
      <c r="V30" s="6"/>
    </row>
    <row r="31" spans="1:22" ht="13.5" customHeight="1" thickBot="1" x14ac:dyDescent="0.3">
      <c r="B31" s="7"/>
      <c r="V31" s="6"/>
    </row>
    <row r="32" spans="1:22" ht="21.75" customHeight="1" thickBot="1" x14ac:dyDescent="0.3">
      <c r="A32" s="234" t="s">
        <v>112</v>
      </c>
      <c r="B32" s="26" t="s">
        <v>0</v>
      </c>
      <c r="C32" s="24" t="s">
        <v>1</v>
      </c>
      <c r="D32" s="191" t="s">
        <v>93</v>
      </c>
      <c r="E32" s="191" t="s">
        <v>34</v>
      </c>
      <c r="F32" s="236"/>
      <c r="V32" s="6"/>
    </row>
    <row r="33" spans="1:22" ht="29.25" customHeight="1" x14ac:dyDescent="0.25">
      <c r="B33" s="284" t="s">
        <v>86</v>
      </c>
      <c r="C33" s="286">
        <v>42566</v>
      </c>
      <c r="D33" s="288">
        <v>12261</v>
      </c>
      <c r="E33" s="290">
        <f>+C33/D33</f>
        <v>3.4716581029279832</v>
      </c>
      <c r="F33" s="199"/>
      <c r="V33" s="6"/>
    </row>
    <row r="34" spans="1:22" ht="36.75" customHeight="1" x14ac:dyDescent="0.25">
      <c r="B34" s="285"/>
      <c r="C34" s="287"/>
      <c r="D34" s="289"/>
      <c r="E34" s="290"/>
      <c r="F34" s="199"/>
      <c r="V34" s="6"/>
    </row>
    <row r="35" spans="1:22" ht="36.75" customHeight="1" thickBot="1" x14ac:dyDescent="0.3">
      <c r="B35" s="259" t="s">
        <v>186</v>
      </c>
      <c r="C35" s="244">
        <v>3458</v>
      </c>
      <c r="D35" s="258">
        <v>1776</v>
      </c>
      <c r="E35" s="257">
        <f>+C35/D35</f>
        <v>1.947072072072072</v>
      </c>
      <c r="F35" s="199"/>
      <c r="V35" s="6"/>
    </row>
    <row r="36" spans="1:22" ht="21.75" customHeight="1" thickBot="1" x14ac:dyDescent="0.3">
      <c r="B36" s="21" t="s">
        <v>4</v>
      </c>
      <c r="C36" s="103">
        <f>SUM(C33:C35)</f>
        <v>46024</v>
      </c>
      <c r="D36" s="226">
        <f>SUM(D33:D35)</f>
        <v>14037</v>
      </c>
      <c r="E36" s="227">
        <f>+C36/D36</f>
        <v>3.2787632685046662</v>
      </c>
      <c r="F36" s="200"/>
      <c r="V36" s="6"/>
    </row>
    <row r="37" spans="1:22" ht="21.75" customHeight="1" x14ac:dyDescent="0.25">
      <c r="B37" s="202"/>
      <c r="V37" s="6"/>
    </row>
    <row r="38" spans="1:22" ht="21.75" customHeight="1" x14ac:dyDescent="0.25">
      <c r="B38" s="6"/>
      <c r="V38" s="6"/>
    </row>
    <row r="39" spans="1:22" ht="21.75" customHeight="1" x14ac:dyDescent="0.25">
      <c r="B39" s="6"/>
      <c r="V39" s="6"/>
    </row>
    <row r="40" spans="1:22" ht="9.75" customHeight="1" x14ac:dyDescent="0.25">
      <c r="B40" s="6"/>
      <c r="V40" s="6"/>
    </row>
    <row r="41" spans="1:22" ht="15.75" x14ac:dyDescent="0.25">
      <c r="B41" s="30" t="s">
        <v>169</v>
      </c>
    </row>
    <row r="42" spans="1:22" ht="3.75" customHeight="1" thickBot="1" x14ac:dyDescent="0.3">
      <c r="B42" s="7"/>
    </row>
    <row r="43" spans="1:22" ht="15.75" thickBot="1" x14ac:dyDescent="0.3">
      <c r="A43" s="234" t="s">
        <v>95</v>
      </c>
      <c r="B43" s="26" t="s">
        <v>0</v>
      </c>
      <c r="C43" s="24" t="s">
        <v>1</v>
      </c>
      <c r="D43" s="191" t="s">
        <v>34</v>
      </c>
    </row>
    <row r="44" spans="1:22" ht="15.75" thickBot="1" x14ac:dyDescent="0.3">
      <c r="B44" s="224" t="s">
        <v>2</v>
      </c>
      <c r="C44" s="194">
        <v>21453</v>
      </c>
      <c r="D44" s="229">
        <f>+(C44/$C$47)</f>
        <v>0.46612636885103426</v>
      </c>
    </row>
    <row r="45" spans="1:22" x14ac:dyDescent="0.25">
      <c r="B45" s="260" t="s">
        <v>186</v>
      </c>
      <c r="C45" s="256">
        <v>3458</v>
      </c>
      <c r="D45" s="229">
        <f>+(C45/$C$47)</f>
        <v>7.5134712324004871E-2</v>
      </c>
    </row>
    <row r="46" spans="1:22" ht="16.5" thickBot="1" x14ac:dyDescent="0.3">
      <c r="B46" s="230" t="s">
        <v>3</v>
      </c>
      <c r="C46" s="225">
        <v>21113</v>
      </c>
      <c r="D46" s="231">
        <f>+(C46/$C$47)</f>
        <v>0.45873891882496087</v>
      </c>
      <c r="E46" s="72"/>
      <c r="F46" s="72"/>
    </row>
    <row r="47" spans="1:22" ht="15.75" thickBot="1" x14ac:dyDescent="0.3">
      <c r="B47" s="21" t="s">
        <v>4</v>
      </c>
      <c r="C47" s="109">
        <f>SUM(C44:C46)</f>
        <v>46024</v>
      </c>
      <c r="D47" s="228">
        <f>SUM(D44:D46)</f>
        <v>1</v>
      </c>
    </row>
    <row r="48" spans="1:22" x14ac:dyDescent="0.25">
      <c r="B48" s="202"/>
    </row>
    <row r="49" spans="1:4" x14ac:dyDescent="0.25">
      <c r="B49" s="28"/>
      <c r="D49" s="72"/>
    </row>
    <row r="50" spans="1:4" x14ac:dyDescent="0.25">
      <c r="B50" s="28"/>
    </row>
    <row r="51" spans="1:4" x14ac:dyDescent="0.25">
      <c r="B51" s="28"/>
    </row>
    <row r="52" spans="1:4" x14ac:dyDescent="0.25">
      <c r="B52" s="28"/>
    </row>
    <row r="54" spans="1:4" ht="17.25" x14ac:dyDescent="0.25">
      <c r="B54" s="5" t="s">
        <v>170</v>
      </c>
    </row>
    <row r="55" spans="1:4" ht="7.5" customHeight="1" x14ac:dyDescent="0.25">
      <c r="B55" s="5"/>
    </row>
    <row r="56" spans="1:4" ht="15.75" x14ac:dyDescent="0.25">
      <c r="B56" s="30" t="s">
        <v>171</v>
      </c>
    </row>
    <row r="57" spans="1:4" ht="9" customHeight="1" x14ac:dyDescent="0.25">
      <c r="B57" s="8"/>
    </row>
    <row r="58" spans="1:4" x14ac:dyDescent="0.25">
      <c r="A58" s="234" t="s">
        <v>96</v>
      </c>
      <c r="B58" s="370" t="s">
        <v>8</v>
      </c>
      <c r="C58" s="371" t="s">
        <v>1</v>
      </c>
      <c r="D58" s="372" t="s">
        <v>34</v>
      </c>
    </row>
    <row r="59" spans="1:4" ht="30" customHeight="1" x14ac:dyDescent="0.25">
      <c r="B59" s="268" t="s">
        <v>144</v>
      </c>
      <c r="C59" s="382">
        <v>400</v>
      </c>
      <c r="D59" s="369">
        <f>+(C59/$C$85)</f>
        <v>1.6057163502067359E-2</v>
      </c>
    </row>
    <row r="60" spans="1:4" ht="30" customHeight="1" x14ac:dyDescent="0.25">
      <c r="B60" s="268" t="s">
        <v>188</v>
      </c>
      <c r="C60" s="382">
        <v>7654</v>
      </c>
      <c r="D60" s="369">
        <f t="shared" ref="D60:D84" si="0">+(C60/$C$85)</f>
        <v>0.30725382361205894</v>
      </c>
    </row>
    <row r="61" spans="1:4" ht="30" customHeight="1" x14ac:dyDescent="0.25">
      <c r="B61" s="268" t="s">
        <v>149</v>
      </c>
      <c r="C61" s="382">
        <v>150</v>
      </c>
      <c r="D61" s="369">
        <f t="shared" si="0"/>
        <v>6.0214363132752597E-3</v>
      </c>
    </row>
    <row r="62" spans="1:4" ht="30" customHeight="1" x14ac:dyDescent="0.25">
      <c r="B62" s="268" t="s">
        <v>189</v>
      </c>
      <c r="C62" s="382">
        <v>120</v>
      </c>
      <c r="D62" s="369">
        <f t="shared" si="0"/>
        <v>4.8171490506202083E-3</v>
      </c>
    </row>
    <row r="63" spans="1:4" ht="30" customHeight="1" x14ac:dyDescent="0.25">
      <c r="B63" s="268" t="s">
        <v>190</v>
      </c>
      <c r="C63" s="382">
        <v>2000</v>
      </c>
      <c r="D63" s="369">
        <f t="shared" si="0"/>
        <v>8.0285817510336796E-2</v>
      </c>
    </row>
    <row r="64" spans="1:4" ht="30" customHeight="1" x14ac:dyDescent="0.25">
      <c r="B64" s="268" t="s">
        <v>191</v>
      </c>
      <c r="C64" s="382">
        <v>220</v>
      </c>
      <c r="D64" s="369">
        <f t="shared" si="0"/>
        <v>8.8314399261370472E-3</v>
      </c>
    </row>
    <row r="65" spans="2:4" ht="30" customHeight="1" x14ac:dyDescent="0.25">
      <c r="B65" s="268" t="s">
        <v>192</v>
      </c>
      <c r="C65" s="382">
        <v>150</v>
      </c>
      <c r="D65" s="369">
        <f t="shared" si="0"/>
        <v>6.0214363132752597E-3</v>
      </c>
    </row>
    <row r="66" spans="2:4" ht="30" customHeight="1" x14ac:dyDescent="0.25">
      <c r="B66" s="268" t="s">
        <v>193</v>
      </c>
      <c r="C66" s="382">
        <v>120</v>
      </c>
      <c r="D66" s="369">
        <f t="shared" si="0"/>
        <v>4.8171490506202083E-3</v>
      </c>
    </row>
    <row r="67" spans="2:4" ht="30" customHeight="1" x14ac:dyDescent="0.25">
      <c r="B67" s="268" t="s">
        <v>194</v>
      </c>
      <c r="C67" s="382">
        <v>500</v>
      </c>
      <c r="D67" s="369">
        <f t="shared" si="0"/>
        <v>2.0071454377584199E-2</v>
      </c>
    </row>
    <row r="68" spans="2:4" ht="30" customHeight="1" x14ac:dyDescent="0.25">
      <c r="B68" s="268" t="s">
        <v>195</v>
      </c>
      <c r="C68" s="382">
        <f>2745+400</f>
        <v>3145</v>
      </c>
      <c r="D68" s="369">
        <f t="shared" si="0"/>
        <v>0.12624944803500462</v>
      </c>
    </row>
    <row r="69" spans="2:4" ht="30" customHeight="1" x14ac:dyDescent="0.25">
      <c r="B69" s="268" t="s">
        <v>196</v>
      </c>
      <c r="C69" s="382">
        <v>500</v>
      </c>
      <c r="D69" s="369">
        <f t="shared" si="0"/>
        <v>2.0071454377584199E-2</v>
      </c>
    </row>
    <row r="70" spans="2:4" ht="30" customHeight="1" x14ac:dyDescent="0.25">
      <c r="B70" s="268" t="s">
        <v>197</v>
      </c>
      <c r="C70" s="382">
        <v>500</v>
      </c>
      <c r="D70" s="369">
        <f t="shared" si="0"/>
        <v>2.0071454377584199E-2</v>
      </c>
    </row>
    <row r="71" spans="2:4" ht="30" customHeight="1" x14ac:dyDescent="0.25">
      <c r="B71" s="268" t="s">
        <v>198</v>
      </c>
      <c r="C71" s="382">
        <v>250</v>
      </c>
      <c r="D71" s="369">
        <f t="shared" si="0"/>
        <v>1.00357271887921E-2</v>
      </c>
    </row>
    <row r="72" spans="2:4" ht="30" customHeight="1" x14ac:dyDescent="0.25">
      <c r="B72" s="268" t="s">
        <v>199</v>
      </c>
      <c r="C72" s="382">
        <v>200</v>
      </c>
      <c r="D72" s="369">
        <f t="shared" si="0"/>
        <v>8.0285817510336796E-3</v>
      </c>
    </row>
    <row r="73" spans="2:4" ht="30" customHeight="1" x14ac:dyDescent="0.25">
      <c r="B73" s="268" t="s">
        <v>200</v>
      </c>
      <c r="C73" s="382">
        <v>480</v>
      </c>
      <c r="D73" s="369">
        <f t="shared" si="0"/>
        <v>1.9268596202480833E-2</v>
      </c>
    </row>
    <row r="74" spans="2:4" ht="30" customHeight="1" x14ac:dyDescent="0.25">
      <c r="B74" s="268" t="s">
        <v>201</v>
      </c>
      <c r="C74" s="382">
        <v>105</v>
      </c>
      <c r="D74" s="369">
        <f t="shared" si="0"/>
        <v>4.2150054192926821E-3</v>
      </c>
    </row>
    <row r="75" spans="2:4" ht="30" customHeight="1" x14ac:dyDescent="0.25">
      <c r="B75" s="268" t="s">
        <v>202</v>
      </c>
      <c r="C75" s="382">
        <v>280</v>
      </c>
      <c r="D75" s="369">
        <f t="shared" si="0"/>
        <v>1.1240014451447152E-2</v>
      </c>
    </row>
    <row r="76" spans="2:4" ht="30" customHeight="1" x14ac:dyDescent="0.25">
      <c r="B76" s="268" t="s">
        <v>203</v>
      </c>
      <c r="C76" s="382">
        <v>150</v>
      </c>
      <c r="D76" s="369">
        <f t="shared" si="0"/>
        <v>6.0214363132752597E-3</v>
      </c>
    </row>
    <row r="77" spans="2:4" ht="30" customHeight="1" x14ac:dyDescent="0.25">
      <c r="B77" s="268" t="s">
        <v>204</v>
      </c>
      <c r="C77" s="382">
        <v>335</v>
      </c>
      <c r="D77" s="369">
        <f t="shared" si="0"/>
        <v>1.3447874432981413E-2</v>
      </c>
    </row>
    <row r="78" spans="2:4" ht="30" customHeight="1" x14ac:dyDescent="0.25">
      <c r="B78" s="268" t="s">
        <v>205</v>
      </c>
      <c r="C78" s="382">
        <v>782</v>
      </c>
      <c r="D78" s="369">
        <f t="shared" si="0"/>
        <v>3.1391754646541689E-2</v>
      </c>
    </row>
    <row r="79" spans="2:4" ht="30" customHeight="1" x14ac:dyDescent="0.25">
      <c r="B79" s="268" t="s">
        <v>206</v>
      </c>
      <c r="C79" s="382">
        <v>250</v>
      </c>
      <c r="D79" s="369">
        <f t="shared" si="0"/>
        <v>1.00357271887921E-2</v>
      </c>
    </row>
    <row r="80" spans="2:4" ht="30" customHeight="1" x14ac:dyDescent="0.25">
      <c r="B80" s="268" t="s">
        <v>207</v>
      </c>
      <c r="C80" s="382">
        <v>150</v>
      </c>
      <c r="D80" s="369">
        <f t="shared" si="0"/>
        <v>6.0214363132752597E-3</v>
      </c>
    </row>
    <row r="81" spans="1:6" ht="30" customHeight="1" x14ac:dyDescent="0.25">
      <c r="B81" s="268" t="s">
        <v>208</v>
      </c>
      <c r="C81" s="382">
        <v>2547</v>
      </c>
      <c r="D81" s="369">
        <f t="shared" si="0"/>
        <v>0.10224398859941392</v>
      </c>
    </row>
    <row r="82" spans="1:6" ht="30" customHeight="1" x14ac:dyDescent="0.25">
      <c r="B82" s="268" t="s">
        <v>209</v>
      </c>
      <c r="C82" s="382">
        <v>375</v>
      </c>
      <c r="D82" s="369">
        <f t="shared" si="0"/>
        <v>1.505359078318815E-2</v>
      </c>
    </row>
    <row r="83" spans="1:6" ht="30" customHeight="1" x14ac:dyDescent="0.25">
      <c r="B83" s="268" t="s">
        <v>210</v>
      </c>
      <c r="C83" s="382">
        <v>90</v>
      </c>
      <c r="D83" s="369">
        <f t="shared" si="0"/>
        <v>3.612861787965156E-3</v>
      </c>
    </row>
    <row r="84" spans="1:6" ht="30" customHeight="1" x14ac:dyDescent="0.25">
      <c r="B84" s="268" t="s">
        <v>211</v>
      </c>
      <c r="C84" s="383">
        <v>3458</v>
      </c>
      <c r="D84" s="369">
        <f t="shared" si="0"/>
        <v>0.13881417847537234</v>
      </c>
    </row>
    <row r="85" spans="1:6" ht="18.75" customHeight="1" x14ac:dyDescent="0.25">
      <c r="B85" s="370" t="s">
        <v>4</v>
      </c>
      <c r="C85" s="373">
        <f>SUM(C59:C84)</f>
        <v>24911</v>
      </c>
      <c r="D85" s="374">
        <f>SUM(D59:D84)</f>
        <v>0.99999999999999989</v>
      </c>
      <c r="E85" s="72"/>
      <c r="F85" s="72"/>
    </row>
    <row r="86" spans="1:6" ht="18.75" customHeight="1" x14ac:dyDescent="0.25">
      <c r="B86" s="202"/>
      <c r="C86" s="78"/>
      <c r="D86" s="79"/>
    </row>
    <row r="87" spans="1:6" ht="18.75" customHeight="1" x14ac:dyDescent="0.25">
      <c r="B87" s="202"/>
      <c r="C87" s="78"/>
      <c r="D87" s="79"/>
    </row>
    <row r="88" spans="1:6" ht="18.75" customHeight="1" x14ac:dyDescent="0.25">
      <c r="B88" s="202"/>
      <c r="C88" s="78"/>
      <c r="D88" s="79"/>
    </row>
    <row r="89" spans="1:6" x14ac:dyDescent="0.25">
      <c r="B89" s="9"/>
    </row>
    <row r="90" spans="1:6" ht="15.75" x14ac:dyDescent="0.25">
      <c r="B90" s="30" t="s">
        <v>172</v>
      </c>
    </row>
    <row r="91" spans="1:6" ht="7.5" customHeight="1" thickBot="1" x14ac:dyDescent="0.3">
      <c r="B91" s="10"/>
    </row>
    <row r="92" spans="1:6" x14ac:dyDescent="0.25">
      <c r="A92" s="234" t="s">
        <v>97</v>
      </c>
      <c r="B92" s="192" t="s">
        <v>8</v>
      </c>
      <c r="C92" s="193" t="s">
        <v>121</v>
      </c>
      <c r="D92" s="191" t="s">
        <v>34</v>
      </c>
    </row>
    <row r="93" spans="1:6" ht="31.5" x14ac:dyDescent="0.25">
      <c r="B93" s="240" t="s">
        <v>144</v>
      </c>
      <c r="C93" s="384">
        <v>240</v>
      </c>
      <c r="D93" s="375">
        <f>+(C93/$C$107)</f>
        <v>1.1367403969118553E-2</v>
      </c>
    </row>
    <row r="94" spans="1:6" ht="31.5" x14ac:dyDescent="0.25">
      <c r="B94" s="240" t="s">
        <v>212</v>
      </c>
      <c r="C94" s="384">
        <v>100</v>
      </c>
      <c r="D94" s="375">
        <f t="shared" ref="D94:D106" si="1">+(C94/$C$107)</f>
        <v>4.7364183204660635E-3</v>
      </c>
    </row>
    <row r="95" spans="1:6" ht="15.75" x14ac:dyDescent="0.25">
      <c r="B95" s="268" t="s">
        <v>195</v>
      </c>
      <c r="C95" s="384">
        <v>13100</v>
      </c>
      <c r="D95" s="375">
        <f t="shared" si="1"/>
        <v>0.62047079998105437</v>
      </c>
    </row>
    <row r="96" spans="1:6" ht="31.5" x14ac:dyDescent="0.25">
      <c r="B96" s="240" t="s">
        <v>213</v>
      </c>
      <c r="C96" s="384">
        <v>3</v>
      </c>
      <c r="D96" s="375">
        <f t="shared" si="1"/>
        <v>1.420925496139819E-4</v>
      </c>
    </row>
    <row r="97" spans="2:4" ht="15.75" x14ac:dyDescent="0.25">
      <c r="B97" s="240" t="s">
        <v>214</v>
      </c>
      <c r="C97" s="384">
        <v>250</v>
      </c>
      <c r="D97" s="375">
        <f t="shared" si="1"/>
        <v>1.1841045801165158E-2</v>
      </c>
    </row>
    <row r="98" spans="2:4" ht="15.75" x14ac:dyDescent="0.25">
      <c r="B98" s="240" t="s">
        <v>215</v>
      </c>
      <c r="C98" s="384">
        <v>6000</v>
      </c>
      <c r="D98" s="375">
        <f t="shared" si="1"/>
        <v>0.28418509922796381</v>
      </c>
    </row>
    <row r="99" spans="2:4" ht="15.75" x14ac:dyDescent="0.25">
      <c r="B99" s="240" t="s">
        <v>216</v>
      </c>
      <c r="C99" s="384">
        <v>200</v>
      </c>
      <c r="D99" s="375">
        <f t="shared" si="1"/>
        <v>9.4728366409321269E-3</v>
      </c>
    </row>
    <row r="100" spans="2:4" ht="15.75" x14ac:dyDescent="0.25">
      <c r="B100" s="240" t="s">
        <v>217</v>
      </c>
      <c r="C100" s="384">
        <v>50</v>
      </c>
      <c r="D100" s="375">
        <f t="shared" si="1"/>
        <v>2.3682091602330317E-3</v>
      </c>
    </row>
    <row r="101" spans="2:4" ht="31.5" x14ac:dyDescent="0.25">
      <c r="B101" s="240" t="s">
        <v>218</v>
      </c>
      <c r="C101" s="384">
        <v>150</v>
      </c>
      <c r="D101" s="375">
        <f t="shared" si="1"/>
        <v>7.1046274806990956E-3</v>
      </c>
    </row>
    <row r="102" spans="2:4" ht="15.75" x14ac:dyDescent="0.25">
      <c r="B102" s="240" t="s">
        <v>219</v>
      </c>
      <c r="C102" s="384">
        <v>200</v>
      </c>
      <c r="D102" s="375">
        <f t="shared" si="1"/>
        <v>9.4728366409321269E-3</v>
      </c>
    </row>
    <row r="103" spans="2:4" ht="31.5" x14ac:dyDescent="0.25">
      <c r="B103" s="240" t="s">
        <v>220</v>
      </c>
      <c r="C103" s="384">
        <v>100</v>
      </c>
      <c r="D103" s="375">
        <f t="shared" si="1"/>
        <v>4.7364183204660635E-3</v>
      </c>
    </row>
    <row r="104" spans="2:4" ht="31.5" x14ac:dyDescent="0.25">
      <c r="B104" s="240" t="s">
        <v>221</v>
      </c>
      <c r="C104" s="384">
        <v>400</v>
      </c>
      <c r="D104" s="375">
        <f t="shared" si="1"/>
        <v>1.8945673281864254E-2</v>
      </c>
    </row>
    <row r="105" spans="2:4" ht="15.75" x14ac:dyDescent="0.25">
      <c r="B105" s="240" t="s">
        <v>222</v>
      </c>
      <c r="C105" s="384">
        <v>220</v>
      </c>
      <c r="D105" s="375">
        <f t="shared" si="1"/>
        <v>1.042012030502534E-2</v>
      </c>
    </row>
    <row r="106" spans="2:4" ht="31.5" x14ac:dyDescent="0.25">
      <c r="B106" s="240" t="s">
        <v>223</v>
      </c>
      <c r="C106" s="384">
        <v>100</v>
      </c>
      <c r="D106" s="375">
        <f t="shared" si="1"/>
        <v>4.7364183204660635E-3</v>
      </c>
    </row>
    <row r="107" spans="2:4" ht="15.75" thickBot="1" x14ac:dyDescent="0.3">
      <c r="B107" s="223" t="s">
        <v>4</v>
      </c>
      <c r="C107" s="269">
        <f>SUM(C93:C106)</f>
        <v>21113</v>
      </c>
      <c r="D107" s="270">
        <f>SUM(D93:D106)</f>
        <v>1</v>
      </c>
    </row>
    <row r="108" spans="2:4" ht="4.5" customHeight="1" x14ac:dyDescent="0.25">
      <c r="B108" s="6"/>
    </row>
    <row r="109" spans="2:4" ht="38.25" customHeight="1" x14ac:dyDescent="0.25">
      <c r="B109" s="283"/>
      <c r="C109" s="283"/>
      <c r="D109" s="283"/>
    </row>
    <row r="110" spans="2:4" x14ac:dyDescent="0.25">
      <c r="B110" s="11"/>
    </row>
    <row r="116" spans="1:9" ht="21.75" x14ac:dyDescent="0.25">
      <c r="B116" s="3" t="s">
        <v>9</v>
      </c>
    </row>
    <row r="117" spans="1:9" ht="17.25" x14ac:dyDescent="0.25">
      <c r="B117" s="12" t="s">
        <v>125</v>
      </c>
    </row>
    <row r="118" spans="1:9" ht="14.25" customHeight="1" x14ac:dyDescent="0.25">
      <c r="B118" s="13"/>
    </row>
    <row r="119" spans="1:9" ht="14.25" customHeight="1" thickBot="1" x14ac:dyDescent="0.3">
      <c r="B119" s="30" t="s">
        <v>173</v>
      </c>
    </row>
    <row r="120" spans="1:9" ht="14.25" customHeight="1" x14ac:dyDescent="0.25">
      <c r="A120" s="234" t="s">
        <v>98</v>
      </c>
      <c r="B120" s="26" t="s">
        <v>0</v>
      </c>
      <c r="C120" s="193" t="s">
        <v>1</v>
      </c>
      <c r="D120" s="191" t="s">
        <v>93</v>
      </c>
      <c r="E120" s="236"/>
    </row>
    <row r="121" spans="1:9" ht="20.25" customHeight="1" thickBot="1" x14ac:dyDescent="0.3">
      <c r="B121" s="245" t="s">
        <v>150</v>
      </c>
      <c r="C121" s="261">
        <v>1264</v>
      </c>
      <c r="D121" s="246">
        <v>400</v>
      </c>
    </row>
    <row r="122" spans="1:9" ht="16.5" customHeight="1" thickBot="1" x14ac:dyDescent="0.3">
      <c r="B122" s="232" t="s">
        <v>4</v>
      </c>
      <c r="C122" s="233">
        <f>SUM(C121:C121)</f>
        <v>1264</v>
      </c>
      <c r="D122" s="228">
        <f>+C122/D121</f>
        <v>3.16</v>
      </c>
    </row>
    <row r="123" spans="1:9" ht="14.25" customHeight="1" thickBot="1" x14ac:dyDescent="0.3">
      <c r="B123" s="13"/>
    </row>
    <row r="124" spans="1:9" ht="14.25" customHeight="1" thickBot="1" x14ac:dyDescent="0.3">
      <c r="A124" s="13"/>
      <c r="B124" s="25" t="s">
        <v>1</v>
      </c>
      <c r="C124" s="20" t="s">
        <v>93</v>
      </c>
      <c r="D124" s="20" t="s">
        <v>108</v>
      </c>
    </row>
    <row r="125" spans="1:9" ht="14.25" customHeight="1" thickBot="1" x14ac:dyDescent="0.3">
      <c r="A125" s="27" t="s">
        <v>4</v>
      </c>
      <c r="B125" s="108">
        <f>+C122</f>
        <v>1264</v>
      </c>
      <c r="C125" s="173">
        <f>+D121</f>
        <v>400</v>
      </c>
      <c r="D125" s="104">
        <f>+B125/C125</f>
        <v>3.16</v>
      </c>
    </row>
    <row r="126" spans="1:9" ht="14.25" customHeight="1" x14ac:dyDescent="0.25">
      <c r="B126" s="13"/>
    </row>
    <row r="127" spans="1:9" ht="14.25" customHeight="1" x14ac:dyDescent="0.25">
      <c r="B127" s="13"/>
    </row>
    <row r="128" spans="1:9" ht="14.25" customHeight="1" x14ac:dyDescent="0.25">
      <c r="A128" s="61"/>
      <c r="B128" s="385"/>
      <c r="C128" s="61"/>
      <c r="D128" s="61"/>
      <c r="E128" s="61"/>
      <c r="F128" s="61"/>
      <c r="G128" s="61"/>
      <c r="H128" s="61"/>
      <c r="I128" s="61"/>
    </row>
    <row r="129" spans="1:9" ht="14.25" customHeight="1" x14ac:dyDescent="0.25">
      <c r="A129" s="61"/>
      <c r="B129" s="385"/>
      <c r="C129" s="61"/>
      <c r="D129" s="61"/>
      <c r="E129" s="61"/>
      <c r="F129" s="61"/>
      <c r="G129" s="61"/>
      <c r="H129" s="61"/>
      <c r="I129" s="61"/>
    </row>
    <row r="130" spans="1:9" ht="14.25" customHeight="1" x14ac:dyDescent="0.25">
      <c r="A130" s="61"/>
      <c r="B130" s="385"/>
      <c r="C130" s="61"/>
      <c r="D130" s="61"/>
      <c r="E130" s="61"/>
      <c r="F130" s="61"/>
      <c r="G130" s="61"/>
      <c r="H130" s="61"/>
      <c r="I130" s="61"/>
    </row>
    <row r="131" spans="1:9" ht="15.75" x14ac:dyDescent="0.25">
      <c r="A131" s="61"/>
      <c r="B131" s="386" t="s">
        <v>174</v>
      </c>
      <c r="C131" s="61"/>
      <c r="D131" s="61"/>
      <c r="E131" s="61"/>
      <c r="F131" s="61"/>
      <c r="G131" s="61"/>
      <c r="H131" s="61"/>
      <c r="I131" s="61"/>
    </row>
    <row r="132" spans="1:9" x14ac:dyDescent="0.25">
      <c r="A132" s="61"/>
      <c r="B132" s="387"/>
      <c r="C132" s="61"/>
      <c r="D132" s="61"/>
      <c r="E132" s="61"/>
      <c r="F132" s="61"/>
      <c r="G132" s="61"/>
      <c r="H132" s="61"/>
      <c r="I132" s="61"/>
    </row>
    <row r="133" spans="1:9" x14ac:dyDescent="0.25">
      <c r="A133" s="388" t="s">
        <v>140</v>
      </c>
      <c r="B133" s="389" t="s">
        <v>8</v>
      </c>
      <c r="C133" s="390" t="s">
        <v>121</v>
      </c>
      <c r="D133" s="391" t="s">
        <v>34</v>
      </c>
      <c r="E133" s="61"/>
      <c r="F133" s="61"/>
      <c r="G133" s="61"/>
      <c r="H133" s="61"/>
      <c r="I133" s="61"/>
    </row>
    <row r="134" spans="1:9" ht="19.5" customHeight="1" x14ac:dyDescent="0.25">
      <c r="A134" s="61"/>
      <c r="B134" s="392" t="s">
        <v>236</v>
      </c>
      <c r="C134" s="393">
        <v>105</v>
      </c>
      <c r="D134" s="394">
        <f>+(C134/$C$144)</f>
        <v>8.3069620253164556E-2</v>
      </c>
      <c r="E134" s="61"/>
      <c r="F134" s="61"/>
      <c r="G134" s="61"/>
      <c r="H134" s="61"/>
      <c r="I134" s="61"/>
    </row>
    <row r="135" spans="1:9" x14ac:dyDescent="0.25">
      <c r="A135" s="61"/>
      <c r="B135" s="395" t="s">
        <v>224</v>
      </c>
      <c r="C135" s="396">
        <v>97</v>
      </c>
      <c r="D135" s="394">
        <f t="shared" ref="D135:D143" si="2">+(C135/$C$144)</f>
        <v>7.6740506329113931E-2</v>
      </c>
      <c r="E135" s="61"/>
      <c r="F135" s="61"/>
      <c r="G135" s="61"/>
      <c r="H135" s="61"/>
      <c r="I135" s="61"/>
    </row>
    <row r="136" spans="1:9" x14ac:dyDescent="0.25">
      <c r="A136" s="61"/>
      <c r="B136" s="395" t="s">
        <v>225</v>
      </c>
      <c r="C136" s="396">
        <v>58</v>
      </c>
      <c r="D136" s="394">
        <f t="shared" si="2"/>
        <v>4.588607594936709E-2</v>
      </c>
      <c r="E136" s="61"/>
      <c r="F136" s="61"/>
      <c r="G136" s="61"/>
      <c r="H136" s="61"/>
      <c r="I136" s="61"/>
    </row>
    <row r="137" spans="1:9" ht="15.75" x14ac:dyDescent="0.25">
      <c r="A137" s="61"/>
      <c r="B137" s="392" t="s">
        <v>195</v>
      </c>
      <c r="C137" s="396">
        <v>284</v>
      </c>
      <c r="D137" s="394">
        <f t="shared" si="2"/>
        <v>0.22468354430379747</v>
      </c>
      <c r="E137" s="61"/>
      <c r="F137" s="61"/>
      <c r="G137" s="61"/>
      <c r="H137" s="61"/>
      <c r="I137" s="61"/>
    </row>
    <row r="138" spans="1:9" x14ac:dyDescent="0.25">
      <c r="A138" s="61"/>
      <c r="B138" s="395" t="s">
        <v>226</v>
      </c>
      <c r="C138" s="396">
        <v>76</v>
      </c>
      <c r="D138" s="394">
        <f t="shared" si="2"/>
        <v>6.0126582278481014E-2</v>
      </c>
      <c r="E138" s="61"/>
      <c r="F138" s="61"/>
      <c r="G138" s="61"/>
      <c r="H138" s="61"/>
      <c r="I138" s="61"/>
    </row>
    <row r="139" spans="1:9" x14ac:dyDescent="0.25">
      <c r="A139" s="61"/>
      <c r="B139" s="395" t="s">
        <v>227</v>
      </c>
      <c r="C139" s="396">
        <v>301</v>
      </c>
      <c r="D139" s="394">
        <f>+(C139/$C$144)</f>
        <v>0.23813291139240506</v>
      </c>
      <c r="E139" s="61"/>
      <c r="F139" s="61"/>
      <c r="G139" s="61"/>
      <c r="H139" s="61"/>
      <c r="I139" s="61"/>
    </row>
    <row r="140" spans="1:9" ht="25.5" x14ac:dyDescent="0.25">
      <c r="A140" s="61"/>
      <c r="B140" s="395" t="s">
        <v>228</v>
      </c>
      <c r="C140" s="396">
        <v>49</v>
      </c>
      <c r="D140" s="394">
        <f t="shared" si="2"/>
        <v>3.8765822784810125E-2</v>
      </c>
      <c r="E140" s="61"/>
      <c r="F140" s="61"/>
      <c r="G140" s="61"/>
      <c r="H140" s="61"/>
      <c r="I140" s="61"/>
    </row>
    <row r="141" spans="1:9" x14ac:dyDescent="0.25">
      <c r="A141" s="61"/>
      <c r="B141" s="395" t="s">
        <v>229</v>
      </c>
      <c r="C141" s="396">
        <v>79</v>
      </c>
      <c r="D141" s="394">
        <f t="shared" si="2"/>
        <v>6.25E-2</v>
      </c>
      <c r="E141" s="61"/>
      <c r="F141" s="61"/>
      <c r="G141" s="61"/>
      <c r="H141" s="61"/>
      <c r="I141" s="61"/>
    </row>
    <row r="142" spans="1:9" ht="25.5" x14ac:dyDescent="0.25">
      <c r="A142" s="61"/>
      <c r="B142" s="395" t="s">
        <v>230</v>
      </c>
      <c r="C142" s="396">
        <v>189</v>
      </c>
      <c r="D142" s="394">
        <f t="shared" si="2"/>
        <v>0.14952531645569619</v>
      </c>
      <c r="E142" s="61"/>
      <c r="F142" s="61"/>
      <c r="G142" s="61"/>
      <c r="H142" s="61"/>
      <c r="I142" s="61"/>
    </row>
    <row r="143" spans="1:9" x14ac:dyDescent="0.25">
      <c r="A143" s="61"/>
      <c r="B143" s="395" t="s">
        <v>231</v>
      </c>
      <c r="C143" s="397">
        <v>26</v>
      </c>
      <c r="D143" s="394">
        <f t="shared" si="2"/>
        <v>2.0569620253164556E-2</v>
      </c>
      <c r="E143" s="61"/>
      <c r="F143" s="61"/>
      <c r="G143" s="61"/>
      <c r="H143" s="61"/>
      <c r="I143" s="61"/>
    </row>
    <row r="144" spans="1:9" x14ac:dyDescent="0.25">
      <c r="A144" s="61"/>
      <c r="B144" s="398" t="s">
        <v>4</v>
      </c>
      <c r="C144" s="399">
        <f>SUM(C134:C143)</f>
        <v>1264</v>
      </c>
      <c r="D144" s="400">
        <f>SUM(D134:D143)</f>
        <v>1</v>
      </c>
      <c r="E144" s="61"/>
      <c r="F144" s="61"/>
      <c r="G144" s="61"/>
      <c r="H144" s="61"/>
      <c r="I144" s="61"/>
    </row>
    <row r="145" spans="1:9" x14ac:dyDescent="0.25">
      <c r="A145" s="61"/>
      <c r="B145" s="61"/>
      <c r="C145" s="61"/>
      <c r="D145" s="61"/>
      <c r="E145" s="61"/>
      <c r="F145" s="61"/>
      <c r="G145" s="61"/>
      <c r="H145" s="61"/>
      <c r="I145" s="61"/>
    </row>
    <row r="146" spans="1:9" x14ac:dyDescent="0.25">
      <c r="A146" s="61"/>
      <c r="B146" s="61"/>
      <c r="C146" s="61"/>
      <c r="D146" s="61"/>
      <c r="E146" s="61"/>
      <c r="F146" s="61"/>
      <c r="G146" s="61"/>
      <c r="H146" s="61"/>
      <c r="I146" s="61"/>
    </row>
    <row r="147" spans="1:9" x14ac:dyDescent="0.25">
      <c r="A147" s="61"/>
      <c r="B147" s="401"/>
      <c r="C147" s="61"/>
      <c r="D147" s="61"/>
      <c r="E147" s="61"/>
      <c r="F147" s="61"/>
      <c r="G147" s="61"/>
      <c r="H147" s="61"/>
      <c r="I147" s="61"/>
    </row>
    <row r="148" spans="1:9" ht="21.75" x14ac:dyDescent="0.25">
      <c r="A148" s="61"/>
      <c r="B148" s="402" t="s">
        <v>120</v>
      </c>
      <c r="C148" s="61"/>
      <c r="D148" s="61"/>
      <c r="E148" s="61"/>
      <c r="F148" s="61"/>
      <c r="G148" s="61"/>
      <c r="H148" s="61"/>
      <c r="I148" s="61"/>
    </row>
    <row r="149" spans="1:9" x14ac:dyDescent="0.25">
      <c r="A149" s="61"/>
      <c r="B149" s="403"/>
      <c r="C149" s="61"/>
      <c r="D149" s="61"/>
      <c r="E149" s="61"/>
      <c r="F149" s="61"/>
      <c r="G149" s="61"/>
      <c r="H149" s="61"/>
      <c r="I149" s="61"/>
    </row>
    <row r="150" spans="1:9" ht="16.5" thickBot="1" x14ac:dyDescent="0.3">
      <c r="A150" s="61"/>
      <c r="B150" s="386" t="s">
        <v>175</v>
      </c>
      <c r="C150" s="61"/>
      <c r="D150" s="61"/>
      <c r="E150" s="61"/>
      <c r="F150" s="61"/>
      <c r="G150" s="61"/>
      <c r="H150" s="61"/>
      <c r="I150" s="61"/>
    </row>
    <row r="151" spans="1:9" ht="45.75" thickBot="1" x14ac:dyDescent="0.3">
      <c r="A151" s="388" t="s">
        <v>99</v>
      </c>
      <c r="B151" s="404" t="s">
        <v>12</v>
      </c>
      <c r="C151" s="405" t="s">
        <v>0</v>
      </c>
      <c r="D151" s="405" t="s">
        <v>429</v>
      </c>
      <c r="E151" s="405" t="s">
        <v>430</v>
      </c>
      <c r="F151" s="406"/>
      <c r="G151" s="406"/>
      <c r="H151" s="406"/>
      <c r="I151" s="61"/>
    </row>
    <row r="152" spans="1:9" ht="15.75" thickBot="1" x14ac:dyDescent="0.3">
      <c r="A152" s="61"/>
      <c r="B152" s="407" t="s">
        <v>13</v>
      </c>
      <c r="C152" s="408" t="s">
        <v>7</v>
      </c>
      <c r="D152" s="272">
        <v>8</v>
      </c>
      <c r="E152" s="409">
        <f>+D152/D156</f>
        <v>1.6914749661705008E-4</v>
      </c>
      <c r="F152" s="410"/>
      <c r="G152" s="61"/>
      <c r="H152" s="61"/>
      <c r="I152" s="61"/>
    </row>
    <row r="153" spans="1:9" ht="30.75" thickBot="1" x14ac:dyDescent="0.3">
      <c r="A153" s="61"/>
      <c r="B153" s="411" t="s">
        <v>14</v>
      </c>
      <c r="C153" s="408" t="s">
        <v>15</v>
      </c>
      <c r="D153" s="272">
        <v>42566</v>
      </c>
      <c r="E153" s="409">
        <f>+D153/D156</f>
        <v>0.89999154262516912</v>
      </c>
      <c r="F153" s="410"/>
      <c r="G153" s="61"/>
      <c r="H153" s="61"/>
      <c r="I153" s="61"/>
    </row>
    <row r="154" spans="1:9" ht="15.75" thickBot="1" x14ac:dyDescent="0.3">
      <c r="A154" s="61"/>
      <c r="B154" s="412"/>
      <c r="C154" s="408" t="s">
        <v>184</v>
      </c>
      <c r="D154" s="272">
        <v>3458</v>
      </c>
      <c r="E154" s="409">
        <f>+D154/D156</f>
        <v>7.3114005412719896E-2</v>
      </c>
      <c r="F154" s="410"/>
      <c r="G154" s="61"/>
      <c r="H154" s="61"/>
      <c r="I154" s="61"/>
    </row>
    <row r="155" spans="1:9" ht="15.75" thickBot="1" x14ac:dyDescent="0.3">
      <c r="A155" s="61"/>
      <c r="B155" s="413" t="s">
        <v>16</v>
      </c>
      <c r="C155" s="408" t="s">
        <v>134</v>
      </c>
      <c r="D155" s="272">
        <v>1264</v>
      </c>
      <c r="E155" s="409">
        <f>+D155/D156</f>
        <v>2.6725304465493909E-2</v>
      </c>
      <c r="F155" s="410"/>
      <c r="G155" s="61"/>
      <c r="H155" s="61"/>
      <c r="I155" s="61"/>
    </row>
    <row r="156" spans="1:9" ht="15.75" thickBot="1" x14ac:dyDescent="0.3">
      <c r="A156" s="61"/>
      <c r="B156" s="414" t="s">
        <v>17</v>
      </c>
      <c r="C156" s="415"/>
      <c r="D156" s="271">
        <f>SUM(D152:D155)</f>
        <v>47296</v>
      </c>
      <c r="E156" s="416">
        <f>SUM(E152:E155)</f>
        <v>0.99999999999999989</v>
      </c>
      <c r="F156" s="417"/>
      <c r="G156" s="61"/>
      <c r="H156" s="61"/>
      <c r="I156" s="61"/>
    </row>
    <row r="157" spans="1:9" x14ac:dyDescent="0.25">
      <c r="A157" s="61"/>
      <c r="B157" s="418"/>
      <c r="C157" s="61"/>
      <c r="D157" s="61"/>
      <c r="E157" s="61"/>
      <c r="F157" s="61"/>
      <c r="G157" s="61"/>
      <c r="H157" s="61"/>
      <c r="I157" s="61"/>
    </row>
    <row r="158" spans="1:9" x14ac:dyDescent="0.25">
      <c r="A158" s="61"/>
      <c r="B158" s="61"/>
      <c r="C158" s="61"/>
      <c r="D158" s="61"/>
      <c r="E158" s="61"/>
      <c r="F158" s="61"/>
      <c r="G158" s="61"/>
      <c r="H158" s="61"/>
      <c r="I158" s="61"/>
    </row>
    <row r="159" spans="1:9" x14ac:dyDescent="0.25">
      <c r="A159" s="61"/>
      <c r="B159" s="61"/>
      <c r="C159" s="61"/>
      <c r="D159" s="61"/>
      <c r="E159" s="61"/>
      <c r="F159" s="61"/>
      <c r="G159" s="61"/>
      <c r="H159" s="61"/>
      <c r="I159" s="61"/>
    </row>
    <row r="160" spans="1:9" ht="21.75" x14ac:dyDescent="0.25">
      <c r="A160" s="61"/>
      <c r="B160" s="402" t="s">
        <v>35</v>
      </c>
      <c r="C160" s="61"/>
      <c r="D160" s="61"/>
      <c r="E160" s="61"/>
      <c r="F160" s="61"/>
      <c r="G160" s="61"/>
      <c r="H160" s="61"/>
      <c r="I160" s="61"/>
    </row>
    <row r="161" spans="1:9" x14ac:dyDescent="0.25">
      <c r="A161" s="61"/>
      <c r="B161" s="419"/>
      <c r="C161" s="61"/>
      <c r="D161" s="61"/>
      <c r="E161" s="61"/>
      <c r="F161" s="61"/>
      <c r="G161" s="61"/>
      <c r="H161" s="61"/>
      <c r="I161" s="61"/>
    </row>
    <row r="162" spans="1:9" ht="41.25" customHeight="1" thickBot="1" x14ac:dyDescent="0.3">
      <c r="A162" s="61"/>
      <c r="B162" s="420" t="s">
        <v>176</v>
      </c>
      <c r="C162" s="420"/>
      <c r="D162" s="420"/>
      <c r="E162" s="420"/>
      <c r="F162" s="420"/>
      <c r="G162" s="61"/>
      <c r="H162" s="61"/>
      <c r="I162" s="61"/>
    </row>
    <row r="163" spans="1:9" ht="30" x14ac:dyDescent="0.25">
      <c r="A163" s="388" t="s">
        <v>100</v>
      </c>
      <c r="B163" s="421" t="s">
        <v>12</v>
      </c>
      <c r="C163" s="422" t="s">
        <v>0</v>
      </c>
      <c r="D163" s="423" t="s">
        <v>232</v>
      </c>
      <c r="E163" s="423" t="s">
        <v>233</v>
      </c>
      <c r="F163" s="406"/>
      <c r="G163" s="61"/>
      <c r="H163" s="61"/>
      <c r="I163" s="61"/>
    </row>
    <row r="164" spans="1:9" ht="30.75" thickBot="1" x14ac:dyDescent="0.3">
      <c r="A164" s="61"/>
      <c r="B164" s="424"/>
      <c r="C164" s="425"/>
      <c r="D164" s="426" t="s">
        <v>145</v>
      </c>
      <c r="E164" s="426" t="s">
        <v>145</v>
      </c>
      <c r="F164" s="406"/>
      <c r="G164" s="61"/>
      <c r="H164" s="61"/>
      <c r="I164" s="61"/>
    </row>
    <row r="165" spans="1:9" ht="15.75" thickBot="1" x14ac:dyDescent="0.3">
      <c r="A165" s="61"/>
      <c r="B165" s="427" t="s">
        <v>13</v>
      </c>
      <c r="C165" s="408" t="s">
        <v>18</v>
      </c>
      <c r="D165" s="428">
        <v>108</v>
      </c>
      <c r="E165" s="409">
        <f>+(D165/$D$168)</f>
        <v>6.671608598962194E-3</v>
      </c>
      <c r="F165" s="410"/>
      <c r="G165" s="61"/>
      <c r="H165" s="61"/>
      <c r="I165" s="61"/>
    </row>
    <row r="166" spans="1:9" ht="59.25" customHeight="1" thickBot="1" x14ac:dyDescent="0.3">
      <c r="A166" s="61"/>
      <c r="B166" s="427" t="s">
        <v>14</v>
      </c>
      <c r="C166" s="408" t="s">
        <v>19</v>
      </c>
      <c r="D166" s="428">
        <v>15397</v>
      </c>
      <c r="E166" s="409">
        <f>+(D166/$D$168)</f>
        <v>0.9511366444279713</v>
      </c>
      <c r="F166" s="410"/>
      <c r="G166" s="61"/>
      <c r="H166" s="61"/>
      <c r="I166" s="61"/>
    </row>
    <row r="167" spans="1:9" ht="15.75" thickBot="1" x14ac:dyDescent="0.3">
      <c r="A167" s="61"/>
      <c r="B167" s="429" t="s">
        <v>16</v>
      </c>
      <c r="C167" s="408" t="s">
        <v>134</v>
      </c>
      <c r="D167" s="428">
        <v>683</v>
      </c>
      <c r="E167" s="409">
        <f>+(D167/$D$168)</f>
        <v>4.219174697306647E-2</v>
      </c>
      <c r="F167" s="410"/>
      <c r="G167" s="61"/>
      <c r="H167" s="61"/>
      <c r="I167" s="61"/>
    </row>
    <row r="168" spans="1:9" ht="15.75" thickBot="1" x14ac:dyDescent="0.3">
      <c r="A168" s="61"/>
      <c r="B168" s="414" t="s">
        <v>4</v>
      </c>
      <c r="C168" s="415"/>
      <c r="D168" s="271">
        <f>SUM(D165:D167)</f>
        <v>16188</v>
      </c>
      <c r="E168" s="416">
        <f>SUM(E165:E167)</f>
        <v>1</v>
      </c>
      <c r="F168" s="417"/>
      <c r="G168" s="61"/>
      <c r="H168" s="61"/>
      <c r="I168" s="61"/>
    </row>
    <row r="169" spans="1:9" x14ac:dyDescent="0.25">
      <c r="A169" s="61"/>
      <c r="B169" s="430"/>
      <c r="C169" s="61"/>
      <c r="D169" s="61"/>
      <c r="E169" s="61"/>
      <c r="F169" s="61"/>
      <c r="G169" s="61"/>
      <c r="H169" s="61"/>
      <c r="I169" s="61"/>
    </row>
    <row r="170" spans="1:9" x14ac:dyDescent="0.25">
      <c r="A170" s="61"/>
      <c r="B170" s="430"/>
      <c r="C170" s="61"/>
      <c r="D170" s="61"/>
      <c r="E170" s="61"/>
      <c r="F170" s="61"/>
      <c r="G170" s="61"/>
      <c r="H170" s="61"/>
      <c r="I170" s="61"/>
    </row>
    <row r="171" spans="1:9" x14ac:dyDescent="0.25">
      <c r="A171" s="61"/>
      <c r="B171" s="430"/>
      <c r="C171" s="61"/>
      <c r="D171" s="61"/>
      <c r="E171" s="61"/>
      <c r="F171" s="61"/>
      <c r="G171" s="61"/>
      <c r="H171" s="61"/>
      <c r="I171" s="61"/>
    </row>
    <row r="172" spans="1:9" ht="21.75" x14ac:dyDescent="0.25">
      <c r="A172" s="61"/>
      <c r="B172" s="402" t="s">
        <v>118</v>
      </c>
      <c r="C172" s="61"/>
      <c r="D172" s="61"/>
      <c r="E172" s="61"/>
      <c r="F172" s="61"/>
      <c r="G172" s="61"/>
      <c r="H172" s="61"/>
      <c r="I172" s="61"/>
    </row>
    <row r="173" spans="1:9" ht="21.75" x14ac:dyDescent="0.25">
      <c r="A173" s="61"/>
      <c r="B173" s="402"/>
      <c r="C173" s="61"/>
      <c r="D173" s="61"/>
      <c r="E173" s="61"/>
      <c r="F173" s="61"/>
      <c r="G173" s="61"/>
      <c r="H173" s="61"/>
      <c r="I173" s="61"/>
    </row>
    <row r="174" spans="1:9" x14ac:dyDescent="0.25">
      <c r="A174" s="61"/>
      <c r="B174" s="61"/>
      <c r="C174" s="61"/>
      <c r="D174" s="61"/>
      <c r="E174" s="61"/>
      <c r="F174" s="61"/>
      <c r="G174" s="61"/>
      <c r="H174" s="61"/>
      <c r="I174" s="61"/>
    </row>
    <row r="175" spans="1:9" ht="16.5" thickBot="1" x14ac:dyDescent="0.3">
      <c r="A175" s="61"/>
      <c r="B175" s="386" t="s">
        <v>177</v>
      </c>
      <c r="C175" s="61"/>
      <c r="D175" s="61"/>
      <c r="E175" s="61"/>
      <c r="F175" s="61"/>
      <c r="G175" s="61"/>
      <c r="H175" s="61"/>
      <c r="I175" s="61"/>
    </row>
    <row r="176" spans="1:9" ht="15" customHeight="1" x14ac:dyDescent="0.25">
      <c r="A176" s="388" t="s">
        <v>113</v>
      </c>
      <c r="B176" s="421" t="s">
        <v>48</v>
      </c>
      <c r="C176" s="422" t="s">
        <v>101</v>
      </c>
      <c r="D176" s="423" t="s">
        <v>33</v>
      </c>
      <c r="E176" s="406"/>
      <c r="F176" s="406"/>
      <c r="G176" s="61"/>
      <c r="H176" s="61"/>
      <c r="I176" s="61"/>
    </row>
    <row r="177" spans="1:9" ht="30.75" thickBot="1" x14ac:dyDescent="0.3">
      <c r="A177" s="61"/>
      <c r="B177" s="424"/>
      <c r="C177" s="425"/>
      <c r="D177" s="426" t="s">
        <v>47</v>
      </c>
      <c r="E177" s="406"/>
      <c r="F177" s="406"/>
      <c r="G177" s="61"/>
      <c r="H177" s="61"/>
      <c r="I177" s="61"/>
    </row>
    <row r="178" spans="1:9" ht="15.75" thickBot="1" x14ac:dyDescent="0.3">
      <c r="A178" s="61"/>
      <c r="B178" s="427" t="s">
        <v>51</v>
      </c>
      <c r="C178" s="427">
        <f>3661+421+125+2263+486+165+3+5+1938+178+1015+37</f>
        <v>10297</v>
      </c>
      <c r="D178" s="431">
        <f>+C178/$C$183</f>
        <v>0.21771397158322056</v>
      </c>
      <c r="E178" s="432"/>
      <c r="F178" s="432"/>
      <c r="G178" s="61"/>
      <c r="H178" s="61"/>
      <c r="I178" s="61"/>
    </row>
    <row r="179" spans="1:9" ht="20.25" customHeight="1" thickBot="1" x14ac:dyDescent="0.3">
      <c r="A179" s="61"/>
      <c r="B179" s="427" t="s">
        <v>52</v>
      </c>
      <c r="C179" s="427">
        <f>1855+30+2751+136+1897+105+700+36</f>
        <v>7510</v>
      </c>
      <c r="D179" s="431">
        <f>+C179/$C$183</f>
        <v>0.15878721244925575</v>
      </c>
      <c r="E179" s="432"/>
      <c r="F179" s="432"/>
      <c r="G179" s="61"/>
      <c r="H179" s="61"/>
      <c r="I179" s="61"/>
    </row>
    <row r="180" spans="1:9" ht="15.75" thickBot="1" x14ac:dyDescent="0.3">
      <c r="A180" s="61"/>
      <c r="B180" s="433" t="s">
        <v>53</v>
      </c>
      <c r="C180" s="427">
        <f>2604+123+1877+6</f>
        <v>4610</v>
      </c>
      <c r="D180" s="431">
        <f t="shared" ref="D180:D182" si="3">+C180/$C$183</f>
        <v>9.7471244925575101E-2</v>
      </c>
      <c r="E180" s="432"/>
      <c r="F180" s="432"/>
      <c r="G180" s="61"/>
      <c r="H180" s="61"/>
      <c r="I180" s="61"/>
    </row>
    <row r="181" spans="1:9" ht="15.75" thickBot="1" x14ac:dyDescent="0.3">
      <c r="A181" s="61"/>
      <c r="B181" s="434" t="s">
        <v>54</v>
      </c>
      <c r="C181" s="427">
        <f>3448+96+8209+63+3592+30+1705+67+1375+6</f>
        <v>18591</v>
      </c>
      <c r="D181" s="431">
        <f>+C181/$C$183</f>
        <v>0.39307763870094725</v>
      </c>
      <c r="E181" s="432"/>
      <c r="F181" s="432"/>
      <c r="G181" s="61"/>
      <c r="H181" s="61"/>
      <c r="I181" s="61"/>
    </row>
    <row r="182" spans="1:9" ht="20.25" customHeight="1" thickBot="1" x14ac:dyDescent="0.3">
      <c r="A182" s="61"/>
      <c r="B182" s="433" t="s">
        <v>55</v>
      </c>
      <c r="C182" s="427">
        <f>3311+12+1443+36+1473+13</f>
        <v>6288</v>
      </c>
      <c r="D182" s="431">
        <f t="shared" si="3"/>
        <v>0.13294993234100136</v>
      </c>
      <c r="E182" s="432"/>
      <c r="F182" s="432"/>
      <c r="G182" s="61"/>
      <c r="H182" s="61"/>
      <c r="I182" s="61"/>
    </row>
    <row r="183" spans="1:9" ht="15.75" thickBot="1" x14ac:dyDescent="0.3">
      <c r="A183" s="61"/>
      <c r="B183" s="404" t="s">
        <v>4</v>
      </c>
      <c r="C183" s="404">
        <f>SUM(C178:C182)</f>
        <v>47296</v>
      </c>
      <c r="D183" s="435">
        <f>SUM(D178:D182)</f>
        <v>1</v>
      </c>
      <c r="E183" s="436"/>
      <c r="F183" s="436"/>
      <c r="G183" s="61"/>
      <c r="H183" s="61"/>
      <c r="I183" s="61"/>
    </row>
    <row r="184" spans="1:9" x14ac:dyDescent="0.25">
      <c r="A184" s="61"/>
      <c r="B184" s="437"/>
      <c r="C184" s="147"/>
      <c r="D184" s="147"/>
      <c r="E184" s="147"/>
      <c r="F184" s="147"/>
      <c r="G184" s="61"/>
      <c r="H184" s="61"/>
      <c r="I184" s="61"/>
    </row>
    <row r="185" spans="1:9" x14ac:dyDescent="0.25">
      <c r="A185" s="61"/>
      <c r="B185" s="437"/>
      <c r="C185" s="438"/>
      <c r="D185" s="147"/>
      <c r="E185" s="438"/>
      <c r="F185" s="438"/>
      <c r="G185" s="61"/>
      <c r="H185" s="61"/>
      <c r="I185" s="61"/>
    </row>
    <row r="186" spans="1:9" x14ac:dyDescent="0.25">
      <c r="A186" s="61"/>
      <c r="B186" s="147"/>
      <c r="C186" s="147"/>
      <c r="D186" s="147"/>
      <c r="E186" s="147"/>
      <c r="F186" s="147"/>
      <c r="G186" s="61"/>
      <c r="H186" s="61"/>
      <c r="I186" s="61"/>
    </row>
    <row r="187" spans="1:9" x14ac:dyDescent="0.25">
      <c r="A187" s="61"/>
      <c r="B187" s="61"/>
      <c r="C187" s="61"/>
      <c r="D187" s="61"/>
      <c r="E187" s="61"/>
      <c r="F187" s="61"/>
      <c r="G187" s="61"/>
      <c r="H187" s="61"/>
      <c r="I187" s="61"/>
    </row>
    <row r="188" spans="1:9" x14ac:dyDescent="0.25">
      <c r="A188" s="61"/>
      <c r="B188" s="61"/>
      <c r="C188" s="61"/>
      <c r="D188" s="61"/>
      <c r="E188" s="61"/>
      <c r="F188" s="61"/>
      <c r="G188" s="61"/>
      <c r="H188" s="61"/>
      <c r="I188" s="61"/>
    </row>
    <row r="189" spans="1:9" x14ac:dyDescent="0.25">
      <c r="A189" s="61"/>
      <c r="B189" s="61"/>
      <c r="C189" s="61"/>
      <c r="D189" s="61"/>
      <c r="E189" s="61"/>
      <c r="F189" s="61"/>
      <c r="G189" s="61"/>
      <c r="H189" s="61"/>
      <c r="I189" s="61"/>
    </row>
    <row r="190" spans="1:9" ht="16.5" thickBot="1" x14ac:dyDescent="0.3">
      <c r="A190" s="61"/>
      <c r="B190" s="386" t="s">
        <v>235</v>
      </c>
      <c r="C190" s="61"/>
      <c r="D190" s="61"/>
      <c r="E190" s="61"/>
      <c r="F190" s="61"/>
      <c r="G190" s="61"/>
      <c r="H190" s="61"/>
      <c r="I190" s="61"/>
    </row>
    <row r="191" spans="1:9" ht="15" customHeight="1" x14ac:dyDescent="0.25">
      <c r="A191" s="439" t="s">
        <v>114</v>
      </c>
      <c r="B191" s="421" t="s">
        <v>48</v>
      </c>
      <c r="C191" s="422" t="s">
        <v>49</v>
      </c>
      <c r="D191" s="423" t="s">
        <v>33</v>
      </c>
      <c r="E191" s="406"/>
      <c r="F191" s="406"/>
      <c r="G191" s="61"/>
      <c r="H191" s="61"/>
      <c r="I191" s="61"/>
    </row>
    <row r="192" spans="1:9" ht="30.75" thickBot="1" x14ac:dyDescent="0.3">
      <c r="A192" s="61"/>
      <c r="B192" s="424"/>
      <c r="C192" s="425"/>
      <c r="D192" s="426" t="s">
        <v>47</v>
      </c>
      <c r="E192" s="406"/>
      <c r="F192" s="406"/>
      <c r="G192" s="61"/>
      <c r="H192" s="61"/>
      <c r="I192" s="61"/>
    </row>
    <row r="193" spans="1:9" ht="15.75" thickBot="1" x14ac:dyDescent="0.3">
      <c r="A193" s="61"/>
      <c r="B193" s="427" t="s">
        <v>51</v>
      </c>
      <c r="C193" s="427">
        <v>8</v>
      </c>
      <c r="D193" s="440">
        <f>+C193/$C$198</f>
        <v>1</v>
      </c>
      <c r="E193" s="432"/>
      <c r="F193" s="432"/>
      <c r="G193" s="61"/>
      <c r="H193" s="61"/>
      <c r="I193" s="61"/>
    </row>
    <row r="194" spans="1:9" ht="15.75" thickBot="1" x14ac:dyDescent="0.3">
      <c r="A194" s="61"/>
      <c r="B194" s="427" t="s">
        <v>52</v>
      </c>
      <c r="C194" s="427">
        <v>0</v>
      </c>
      <c r="D194" s="440">
        <f t="shared" ref="D194:D197" si="4">+C194/$C$198</f>
        <v>0</v>
      </c>
      <c r="E194" s="432"/>
      <c r="F194" s="432"/>
      <c r="G194" s="61"/>
      <c r="H194" s="61"/>
      <c r="I194" s="61"/>
    </row>
    <row r="195" spans="1:9" ht="15.75" thickBot="1" x14ac:dyDescent="0.3">
      <c r="A195" s="61"/>
      <c r="B195" s="433" t="s">
        <v>53</v>
      </c>
      <c r="C195" s="427">
        <v>0</v>
      </c>
      <c r="D195" s="440">
        <f t="shared" si="4"/>
        <v>0</v>
      </c>
      <c r="E195" s="432"/>
      <c r="F195" s="432"/>
      <c r="G195" s="61"/>
      <c r="H195" s="61"/>
      <c r="I195" s="61"/>
    </row>
    <row r="196" spans="1:9" ht="15.75" thickBot="1" x14ac:dyDescent="0.3">
      <c r="A196" s="61"/>
      <c r="B196" s="434" t="s">
        <v>54</v>
      </c>
      <c r="C196" s="427">
        <v>0</v>
      </c>
      <c r="D196" s="440">
        <f t="shared" si="4"/>
        <v>0</v>
      </c>
      <c r="E196" s="432"/>
      <c r="F196" s="432"/>
      <c r="G196" s="61"/>
      <c r="H196" s="61"/>
      <c r="I196" s="61"/>
    </row>
    <row r="197" spans="1:9" ht="15.75" thickBot="1" x14ac:dyDescent="0.3">
      <c r="A197" s="61"/>
      <c r="B197" s="429" t="s">
        <v>55</v>
      </c>
      <c r="C197" s="427">
        <v>0</v>
      </c>
      <c r="D197" s="440">
        <f t="shared" si="4"/>
        <v>0</v>
      </c>
      <c r="E197" s="432"/>
      <c r="F197" s="432"/>
      <c r="G197" s="61"/>
      <c r="H197" s="61"/>
      <c r="I197" s="61"/>
    </row>
    <row r="198" spans="1:9" ht="15.75" thickBot="1" x14ac:dyDescent="0.3">
      <c r="A198" s="61"/>
      <c r="B198" s="414" t="s">
        <v>4</v>
      </c>
      <c r="C198" s="247">
        <f>SUM(C193:C197)</f>
        <v>8</v>
      </c>
      <c r="D198" s="435">
        <f>SUM(D193:D197)</f>
        <v>1</v>
      </c>
      <c r="E198" s="436"/>
      <c r="F198" s="436"/>
      <c r="G198" s="61"/>
      <c r="H198" s="61"/>
      <c r="I198" s="61"/>
    </row>
    <row r="199" spans="1:9" x14ac:dyDescent="0.25">
      <c r="A199" s="61"/>
      <c r="B199" s="437"/>
      <c r="C199" s="61"/>
      <c r="D199" s="61"/>
      <c r="E199" s="61"/>
      <c r="F199" s="61"/>
      <c r="G199" s="61"/>
      <c r="H199" s="61"/>
      <c r="I199" s="61"/>
    </row>
    <row r="200" spans="1:9" x14ac:dyDescent="0.25">
      <c r="A200" s="61"/>
      <c r="B200" s="437"/>
      <c r="C200" s="61"/>
      <c r="D200" s="61"/>
      <c r="E200" s="61"/>
      <c r="F200" s="61"/>
      <c r="G200" s="61"/>
      <c r="H200" s="61"/>
      <c r="I200" s="61"/>
    </row>
    <row r="201" spans="1:9" x14ac:dyDescent="0.25">
      <c r="A201" s="61"/>
      <c r="B201" s="147"/>
      <c r="C201" s="61"/>
      <c r="D201" s="61"/>
      <c r="E201" s="61"/>
      <c r="F201" s="61"/>
      <c r="G201" s="61"/>
      <c r="H201" s="61"/>
      <c r="I201" s="61"/>
    </row>
    <row r="202" spans="1:9" x14ac:dyDescent="0.25">
      <c r="A202" s="61"/>
      <c r="B202" s="61"/>
      <c r="C202" s="61"/>
      <c r="D202" s="61"/>
      <c r="E202" s="61"/>
      <c r="F202" s="61"/>
      <c r="G202" s="61"/>
      <c r="H202" s="61"/>
      <c r="I202" s="61"/>
    </row>
    <row r="203" spans="1:9" x14ac:dyDescent="0.25">
      <c r="A203" s="61"/>
      <c r="B203" s="61"/>
      <c r="C203" s="61"/>
      <c r="D203" s="61"/>
      <c r="E203" s="61"/>
      <c r="F203" s="61"/>
      <c r="G203" s="61"/>
      <c r="H203" s="61"/>
      <c r="I203" s="61"/>
    </row>
    <row r="204" spans="1:9" x14ac:dyDescent="0.25">
      <c r="A204" s="61"/>
      <c r="B204" s="61"/>
      <c r="C204" s="61"/>
      <c r="D204" s="61"/>
      <c r="E204" s="61"/>
      <c r="F204" s="61"/>
      <c r="G204" s="61"/>
      <c r="H204" s="61"/>
      <c r="I204" s="61"/>
    </row>
    <row r="205" spans="1:9" ht="16.5" thickBot="1" x14ac:dyDescent="0.3">
      <c r="A205" s="61"/>
      <c r="B205" s="386" t="s">
        <v>178</v>
      </c>
      <c r="C205" s="61"/>
      <c r="D205" s="61"/>
      <c r="E205" s="61"/>
      <c r="F205" s="61"/>
      <c r="G205" s="61"/>
      <c r="H205" s="61"/>
      <c r="I205" s="61"/>
    </row>
    <row r="206" spans="1:9" ht="15" customHeight="1" x14ac:dyDescent="0.25">
      <c r="A206" s="388" t="s">
        <v>115</v>
      </c>
      <c r="B206" s="421" t="s">
        <v>48</v>
      </c>
      <c r="C206" s="422" t="s">
        <v>102</v>
      </c>
      <c r="D206" s="423" t="s">
        <v>33</v>
      </c>
      <c r="E206" s="406"/>
      <c r="F206" s="406"/>
      <c r="G206" s="61"/>
      <c r="H206" s="61"/>
      <c r="I206" s="61"/>
    </row>
    <row r="207" spans="1:9" ht="30.75" thickBot="1" x14ac:dyDescent="0.3">
      <c r="A207" s="61"/>
      <c r="B207" s="424"/>
      <c r="C207" s="425"/>
      <c r="D207" s="426" t="s">
        <v>47</v>
      </c>
      <c r="E207" s="406"/>
      <c r="F207" s="406"/>
      <c r="G207" s="61"/>
      <c r="H207" s="61"/>
      <c r="I207" s="61"/>
    </row>
    <row r="208" spans="1:9" ht="15.75" thickBot="1" x14ac:dyDescent="0.3">
      <c r="A208" s="61"/>
      <c r="B208" s="427" t="s">
        <v>51</v>
      </c>
      <c r="C208" s="441">
        <f>4082+2749+1938+1015</f>
        <v>9784</v>
      </c>
      <c r="D208" s="440">
        <f>+C208/$C$213</f>
        <v>0.21258473839735789</v>
      </c>
      <c r="E208" s="432"/>
      <c r="F208" s="432"/>
      <c r="G208" s="61"/>
      <c r="H208" s="61"/>
      <c r="I208" s="61"/>
    </row>
    <row r="209" spans="1:9" ht="15.75" thickBot="1" x14ac:dyDescent="0.3">
      <c r="A209" s="61"/>
      <c r="B209" s="427" t="s">
        <v>52</v>
      </c>
      <c r="C209" s="441">
        <f>1855+2751+1897+700</f>
        <v>7203</v>
      </c>
      <c r="D209" s="440">
        <f t="shared" ref="D209:D212" si="5">+C209/$C$213</f>
        <v>0.15650530158178341</v>
      </c>
      <c r="E209" s="432"/>
      <c r="F209" s="432"/>
      <c r="G209" s="61"/>
      <c r="H209" s="61"/>
      <c r="I209" s="61"/>
    </row>
    <row r="210" spans="1:9" ht="15.75" thickBot="1" x14ac:dyDescent="0.3">
      <c r="A210" s="61"/>
      <c r="B210" s="433" t="s">
        <v>53</v>
      </c>
      <c r="C210" s="441">
        <f>2604+1877</f>
        <v>4481</v>
      </c>
      <c r="D210" s="440">
        <f t="shared" si="5"/>
        <v>9.7362245784807927E-2</v>
      </c>
      <c r="E210" s="432"/>
      <c r="F210" s="432"/>
      <c r="G210" s="61"/>
      <c r="H210" s="61"/>
      <c r="I210" s="61"/>
    </row>
    <row r="211" spans="1:9" ht="15.75" thickBot="1" x14ac:dyDescent="0.3">
      <c r="A211" s="61"/>
      <c r="B211" s="434" t="s">
        <v>54</v>
      </c>
      <c r="C211" s="441">
        <f>3448+8209+3592+1705+1375</f>
        <v>18329</v>
      </c>
      <c r="D211" s="440">
        <f t="shared" si="5"/>
        <v>0.39824873978793673</v>
      </c>
      <c r="E211" s="432"/>
      <c r="F211" s="432"/>
      <c r="G211" s="61"/>
      <c r="H211" s="61"/>
      <c r="I211" s="61"/>
    </row>
    <row r="212" spans="1:9" ht="15.75" thickBot="1" x14ac:dyDescent="0.3">
      <c r="A212" s="61"/>
      <c r="B212" s="429" t="s">
        <v>55</v>
      </c>
      <c r="C212" s="441">
        <f>3311+1443+1473</f>
        <v>6227</v>
      </c>
      <c r="D212" s="440">
        <f t="shared" si="5"/>
        <v>0.13529897444811403</v>
      </c>
      <c r="E212" s="432"/>
      <c r="F212" s="432"/>
      <c r="G212" s="61"/>
      <c r="H212" s="61"/>
      <c r="I212" s="61"/>
    </row>
    <row r="213" spans="1:9" ht="15.75" thickBot="1" x14ac:dyDescent="0.3">
      <c r="A213" s="61"/>
      <c r="B213" s="414" t="s">
        <v>4</v>
      </c>
      <c r="C213" s="442">
        <f>SUM(C208:C212)</f>
        <v>46024</v>
      </c>
      <c r="D213" s="435">
        <f>SUM(D208:D212)</f>
        <v>1</v>
      </c>
      <c r="E213" s="436"/>
      <c r="F213" s="436"/>
      <c r="G213" s="61"/>
      <c r="H213" s="61"/>
      <c r="I213" s="61"/>
    </row>
    <row r="214" spans="1:9" x14ac:dyDescent="0.25">
      <c r="A214" s="61"/>
      <c r="B214" s="437"/>
      <c r="C214" s="61"/>
      <c r="D214" s="443"/>
      <c r="E214" s="61"/>
      <c r="F214" s="61"/>
      <c r="G214" s="61"/>
      <c r="H214" s="61"/>
      <c r="I214" s="61"/>
    </row>
    <row r="215" spans="1:9" x14ac:dyDescent="0.25">
      <c r="A215" s="61"/>
      <c r="B215" s="437"/>
      <c r="C215" s="61"/>
      <c r="D215" s="61"/>
      <c r="E215" s="61"/>
      <c r="F215" s="61"/>
      <c r="G215" s="61"/>
      <c r="H215" s="61"/>
      <c r="I215" s="61"/>
    </row>
    <row r="216" spans="1:9" x14ac:dyDescent="0.25">
      <c r="A216" s="61"/>
      <c r="B216" s="147"/>
      <c r="C216" s="61"/>
      <c r="D216" s="61"/>
      <c r="E216" s="61"/>
      <c r="F216" s="61"/>
      <c r="G216" s="61"/>
      <c r="H216" s="61"/>
      <c r="I216" s="61"/>
    </row>
    <row r="217" spans="1:9" x14ac:dyDescent="0.25">
      <c r="A217" s="61"/>
      <c r="B217" s="61"/>
      <c r="C217" s="61"/>
      <c r="D217" s="61"/>
      <c r="E217" s="61"/>
      <c r="F217" s="61"/>
      <c r="G217" s="61"/>
      <c r="H217" s="61"/>
      <c r="I217" s="61"/>
    </row>
    <row r="218" spans="1:9" x14ac:dyDescent="0.25">
      <c r="A218" s="61"/>
      <c r="B218" s="61"/>
      <c r="C218" s="61"/>
      <c r="D218" s="61"/>
      <c r="E218" s="61"/>
      <c r="F218" s="61"/>
      <c r="G218" s="61"/>
      <c r="H218" s="61"/>
      <c r="I218" s="61"/>
    </row>
    <row r="219" spans="1:9" x14ac:dyDescent="0.25">
      <c r="A219" s="61"/>
      <c r="B219" s="61"/>
      <c r="C219" s="61"/>
      <c r="D219" s="61"/>
      <c r="E219" s="61"/>
      <c r="F219" s="61"/>
      <c r="G219" s="61"/>
      <c r="H219" s="61"/>
      <c r="I219" s="61"/>
    </row>
    <row r="220" spans="1:9" x14ac:dyDescent="0.25">
      <c r="A220" s="61"/>
      <c r="B220" s="61"/>
      <c r="C220" s="61"/>
      <c r="D220" s="61"/>
      <c r="E220" s="61"/>
      <c r="F220" s="61"/>
      <c r="G220" s="61"/>
      <c r="H220" s="61"/>
      <c r="I220" s="61"/>
    </row>
    <row r="221" spans="1:9" ht="16.5" thickBot="1" x14ac:dyDescent="0.3">
      <c r="A221" s="61"/>
      <c r="B221" s="386" t="s">
        <v>179</v>
      </c>
      <c r="C221" s="61"/>
      <c r="D221" s="61"/>
      <c r="E221" s="61"/>
      <c r="F221" s="61"/>
      <c r="G221" s="61"/>
      <c r="H221" s="61"/>
      <c r="I221" s="61"/>
    </row>
    <row r="222" spans="1:9" ht="15" customHeight="1" x14ac:dyDescent="0.25">
      <c r="A222" s="439" t="s">
        <v>146</v>
      </c>
      <c r="B222" s="421" t="s">
        <v>48</v>
      </c>
      <c r="C222" s="422" t="s">
        <v>50</v>
      </c>
      <c r="D222" s="423" t="s">
        <v>33</v>
      </c>
      <c r="E222" s="406"/>
      <c r="F222" s="406"/>
      <c r="G222" s="61"/>
      <c r="H222" s="61"/>
      <c r="I222" s="61"/>
    </row>
    <row r="223" spans="1:9" ht="30.75" thickBot="1" x14ac:dyDescent="0.3">
      <c r="A223" s="61"/>
      <c r="B223" s="424"/>
      <c r="C223" s="425"/>
      <c r="D223" s="426" t="s">
        <v>47</v>
      </c>
      <c r="E223" s="406"/>
      <c r="F223" s="406"/>
      <c r="G223" s="61"/>
      <c r="H223" s="61"/>
      <c r="I223" s="61"/>
    </row>
    <row r="224" spans="1:9" ht="15.75" thickBot="1" x14ac:dyDescent="0.3">
      <c r="A224" s="61"/>
      <c r="B224" s="427" t="s">
        <v>51</v>
      </c>
      <c r="C224" s="427">
        <f>125+165+178+37</f>
        <v>505</v>
      </c>
      <c r="D224" s="440">
        <f>+C224/$C$229</f>
        <v>0.39952531645569622</v>
      </c>
      <c r="E224" s="432"/>
      <c r="F224" s="432"/>
      <c r="G224" s="61"/>
      <c r="H224" s="61"/>
      <c r="I224" s="61"/>
    </row>
    <row r="225" spans="1:9" ht="15.75" thickBot="1" x14ac:dyDescent="0.3">
      <c r="A225" s="61"/>
      <c r="B225" s="427" t="s">
        <v>52</v>
      </c>
      <c r="C225" s="427">
        <f>30+136+105+36</f>
        <v>307</v>
      </c>
      <c r="D225" s="440">
        <f t="shared" ref="D225:D228" si="6">+C225/$C$229</f>
        <v>0.24287974683544303</v>
      </c>
      <c r="E225" s="432"/>
      <c r="F225" s="432"/>
      <c r="G225" s="61"/>
      <c r="H225" s="61"/>
      <c r="I225" s="61"/>
    </row>
    <row r="226" spans="1:9" ht="15.75" thickBot="1" x14ac:dyDescent="0.3">
      <c r="A226" s="61"/>
      <c r="B226" s="433" t="s">
        <v>53</v>
      </c>
      <c r="C226" s="427">
        <f>123+6</f>
        <v>129</v>
      </c>
      <c r="D226" s="440">
        <f t="shared" si="6"/>
        <v>0.10205696202531646</v>
      </c>
      <c r="E226" s="432"/>
      <c r="F226" s="432"/>
      <c r="G226" s="61"/>
      <c r="H226" s="61"/>
      <c r="I226" s="61"/>
    </row>
    <row r="227" spans="1:9" ht="15.75" thickBot="1" x14ac:dyDescent="0.3">
      <c r="A227" s="61"/>
      <c r="B227" s="434" t="s">
        <v>54</v>
      </c>
      <c r="C227" s="427">
        <f>96+63+30+67+6</f>
        <v>262</v>
      </c>
      <c r="D227" s="440">
        <f t="shared" si="6"/>
        <v>0.20727848101265822</v>
      </c>
      <c r="E227" s="432"/>
      <c r="F227" s="432"/>
      <c r="G227" s="61"/>
      <c r="H227" s="61"/>
      <c r="I227" s="61"/>
    </row>
    <row r="228" spans="1:9" ht="15.75" thickBot="1" x14ac:dyDescent="0.3">
      <c r="A228" s="61"/>
      <c r="B228" s="429" t="s">
        <v>55</v>
      </c>
      <c r="C228" s="427">
        <f>12+36+13</f>
        <v>61</v>
      </c>
      <c r="D228" s="440">
        <f t="shared" si="6"/>
        <v>4.8259493670886076E-2</v>
      </c>
      <c r="E228" s="432"/>
      <c r="F228" s="432"/>
      <c r="G228" s="61"/>
      <c r="H228" s="61"/>
      <c r="I228" s="61"/>
    </row>
    <row r="229" spans="1:9" ht="15.75" thickBot="1" x14ac:dyDescent="0.3">
      <c r="A229" s="61"/>
      <c r="B229" s="414" t="s">
        <v>4</v>
      </c>
      <c r="C229" s="414">
        <f>SUM(C224:C228)</f>
        <v>1264</v>
      </c>
      <c r="D229" s="435">
        <f>SUM(D224:D228)</f>
        <v>1</v>
      </c>
      <c r="E229" s="436"/>
      <c r="F229" s="436"/>
      <c r="G229" s="61"/>
      <c r="H229" s="61"/>
      <c r="I229" s="61"/>
    </row>
    <row r="230" spans="1:9" x14ac:dyDescent="0.25">
      <c r="A230" s="61"/>
      <c r="B230" s="437"/>
      <c r="C230" s="61"/>
      <c r="D230" s="61"/>
      <c r="E230" s="61"/>
      <c r="F230" s="61"/>
      <c r="G230" s="61"/>
      <c r="H230" s="61"/>
      <c r="I230" s="61"/>
    </row>
    <row r="231" spans="1:9" x14ac:dyDescent="0.25">
      <c r="A231" s="61"/>
      <c r="B231" s="437"/>
      <c r="C231" s="61"/>
      <c r="D231" s="61"/>
      <c r="E231" s="61"/>
      <c r="F231" s="61"/>
      <c r="G231" s="61"/>
      <c r="H231" s="61"/>
      <c r="I231" s="61"/>
    </row>
    <row r="232" spans="1:9" x14ac:dyDescent="0.25">
      <c r="A232" s="61"/>
      <c r="B232" s="147"/>
      <c r="C232" s="61"/>
      <c r="D232" s="61"/>
      <c r="E232" s="61"/>
      <c r="F232" s="61"/>
      <c r="G232" s="61"/>
      <c r="H232" s="61"/>
      <c r="I232" s="61"/>
    </row>
    <row r="233" spans="1:9" x14ac:dyDescent="0.25">
      <c r="A233" s="61"/>
      <c r="B233" s="61"/>
      <c r="C233" s="61"/>
      <c r="D233" s="61"/>
      <c r="E233" s="61"/>
      <c r="F233" s="61"/>
      <c r="G233" s="61"/>
      <c r="H233" s="61"/>
      <c r="I233" s="61"/>
    </row>
    <row r="234" spans="1:9" x14ac:dyDescent="0.25">
      <c r="A234" s="61"/>
      <c r="B234" s="61"/>
      <c r="C234" s="61"/>
      <c r="D234" s="61"/>
      <c r="E234" s="61"/>
      <c r="F234" s="61"/>
      <c r="G234" s="61"/>
      <c r="H234" s="61"/>
      <c r="I234" s="61"/>
    </row>
    <row r="235" spans="1:9" x14ac:dyDescent="0.25">
      <c r="A235" s="61"/>
      <c r="B235" s="61"/>
      <c r="C235" s="61"/>
      <c r="D235" s="61"/>
      <c r="E235" s="61"/>
      <c r="F235" s="61"/>
      <c r="G235" s="61"/>
      <c r="H235" s="61"/>
      <c r="I235" s="61"/>
    </row>
    <row r="236" spans="1:9" x14ac:dyDescent="0.25">
      <c r="A236" s="61"/>
      <c r="B236" s="61"/>
      <c r="C236" s="61"/>
      <c r="D236" s="61"/>
      <c r="E236" s="61"/>
      <c r="F236" s="61"/>
      <c r="G236" s="61"/>
      <c r="H236" s="61"/>
      <c r="I236" s="61"/>
    </row>
    <row r="237" spans="1:9" ht="21.75" x14ac:dyDescent="0.25">
      <c r="A237" s="61"/>
      <c r="B237" s="402" t="s">
        <v>119</v>
      </c>
      <c r="C237" s="61"/>
      <c r="D237" s="61"/>
      <c r="E237" s="61"/>
      <c r="F237" s="61"/>
      <c r="G237" s="61"/>
      <c r="H237" s="61"/>
      <c r="I237" s="61"/>
    </row>
    <row r="238" spans="1:9" x14ac:dyDescent="0.25">
      <c r="A238" s="61"/>
      <c r="B238" s="61"/>
      <c r="C238" s="61"/>
      <c r="D238" s="61"/>
      <c r="E238" s="61"/>
      <c r="F238" s="61"/>
      <c r="G238" s="61"/>
      <c r="H238" s="61"/>
      <c r="I238" s="61"/>
    </row>
    <row r="239" spans="1:9" ht="16.5" thickBot="1" x14ac:dyDescent="0.3">
      <c r="A239" s="61"/>
      <c r="B239" s="386" t="s">
        <v>180</v>
      </c>
      <c r="C239" s="61"/>
      <c r="D239" s="61"/>
      <c r="E239" s="61"/>
      <c r="F239" s="61"/>
      <c r="G239" s="61"/>
      <c r="H239" s="61"/>
      <c r="I239" s="61"/>
    </row>
    <row r="240" spans="1:9" ht="15" customHeight="1" thickBot="1" x14ac:dyDescent="0.3">
      <c r="A240" s="439" t="s">
        <v>147</v>
      </c>
      <c r="B240" s="444" t="s">
        <v>77</v>
      </c>
      <c r="C240" s="445" t="s">
        <v>84</v>
      </c>
      <c r="D240" s="446"/>
      <c r="E240" s="446"/>
      <c r="F240" s="447"/>
      <c r="G240" s="445" t="s">
        <v>56</v>
      </c>
      <c r="H240" s="446"/>
      <c r="I240" s="447"/>
    </row>
    <row r="241" spans="1:9" ht="15.75" thickBot="1" x14ac:dyDescent="0.3">
      <c r="A241" s="61"/>
      <c r="B241" s="424"/>
      <c r="C241" s="448" t="s">
        <v>57</v>
      </c>
      <c r="D241" s="448" t="s">
        <v>58</v>
      </c>
      <c r="E241" s="405" t="s">
        <v>16</v>
      </c>
      <c r="F241" s="405" t="s">
        <v>4</v>
      </c>
      <c r="G241" s="449" t="s">
        <v>57</v>
      </c>
      <c r="H241" s="449" t="s">
        <v>58</v>
      </c>
      <c r="I241" s="450" t="s">
        <v>16</v>
      </c>
    </row>
    <row r="242" spans="1:9" x14ac:dyDescent="0.25">
      <c r="A242" s="61"/>
      <c r="B242" s="451" t="s">
        <v>59</v>
      </c>
      <c r="C242" s="452"/>
      <c r="D242" s="453">
        <v>1855</v>
      </c>
      <c r="E242" s="454">
        <v>30</v>
      </c>
      <c r="F242" s="455">
        <f>SUM(C242:E242)</f>
        <v>1885</v>
      </c>
      <c r="G242" s="456">
        <f t="shared" ref="G242:G259" si="7">+C242/$C$260</f>
        <v>0</v>
      </c>
      <c r="H242" s="457">
        <f t="shared" ref="H242:H259" si="8">+D242/$D$260</f>
        <v>4.0305058230488439E-2</v>
      </c>
      <c r="I242" s="458">
        <f>+E242/$E$260</f>
        <v>2.3734177215189875E-2</v>
      </c>
    </row>
    <row r="243" spans="1:9" x14ac:dyDescent="0.25">
      <c r="A243" s="61"/>
      <c r="B243" s="451" t="s">
        <v>60</v>
      </c>
      <c r="C243" s="459"/>
      <c r="D243" s="460">
        <v>2751</v>
      </c>
      <c r="E243" s="461">
        <v>136</v>
      </c>
      <c r="F243" s="462">
        <f t="shared" ref="F243:F259" si="9">SUM(C243:E243)</f>
        <v>2887</v>
      </c>
      <c r="G243" s="463">
        <f t="shared" si="7"/>
        <v>0</v>
      </c>
      <c r="H243" s="464">
        <f t="shared" si="8"/>
        <v>5.9773161828611157E-2</v>
      </c>
      <c r="I243" s="465">
        <f t="shared" ref="I243:I259" si="10">+E243/$E$260</f>
        <v>0.10759493670886076</v>
      </c>
    </row>
    <row r="244" spans="1:9" x14ac:dyDescent="0.25">
      <c r="A244" s="61"/>
      <c r="B244" s="451" t="s">
        <v>61</v>
      </c>
      <c r="C244" s="459"/>
      <c r="D244" s="460">
        <v>1897</v>
      </c>
      <c r="E244" s="461">
        <v>105</v>
      </c>
      <c r="F244" s="462">
        <f t="shared" si="9"/>
        <v>2002</v>
      </c>
      <c r="G244" s="463">
        <f t="shared" si="7"/>
        <v>0</v>
      </c>
      <c r="H244" s="464">
        <f t="shared" si="8"/>
        <v>4.1217625586650444E-2</v>
      </c>
      <c r="I244" s="465">
        <f t="shared" si="10"/>
        <v>8.3069620253164556E-2</v>
      </c>
    </row>
    <row r="245" spans="1:9" x14ac:dyDescent="0.25">
      <c r="A245" s="61"/>
      <c r="B245" s="451" t="s">
        <v>62</v>
      </c>
      <c r="C245" s="459"/>
      <c r="D245" s="460">
        <v>4082</v>
      </c>
      <c r="E245" s="461">
        <v>125</v>
      </c>
      <c r="F245" s="462">
        <f t="shared" si="9"/>
        <v>4207</v>
      </c>
      <c r="G245" s="463">
        <f t="shared" si="7"/>
        <v>0</v>
      </c>
      <c r="H245" s="464">
        <f t="shared" si="8"/>
        <v>8.8692855901268908E-2</v>
      </c>
      <c r="I245" s="465">
        <f t="shared" si="10"/>
        <v>9.8892405063291139E-2</v>
      </c>
    </row>
    <row r="246" spans="1:9" x14ac:dyDescent="0.25">
      <c r="A246" s="61"/>
      <c r="B246" s="451" t="s">
        <v>63</v>
      </c>
      <c r="C246" s="459"/>
      <c r="D246" s="460">
        <v>2604</v>
      </c>
      <c r="E246" s="461">
        <v>123</v>
      </c>
      <c r="F246" s="462">
        <f t="shared" si="9"/>
        <v>2727</v>
      </c>
      <c r="G246" s="463">
        <f t="shared" si="7"/>
        <v>0</v>
      </c>
      <c r="H246" s="464">
        <f t="shared" si="8"/>
        <v>5.6579176082044151E-2</v>
      </c>
      <c r="I246" s="465">
        <f t="shared" si="10"/>
        <v>9.7310126582278486E-2</v>
      </c>
    </row>
    <row r="247" spans="1:9" x14ac:dyDescent="0.25">
      <c r="A247" s="61"/>
      <c r="B247" s="451" t="s">
        <v>64</v>
      </c>
      <c r="C247" s="459"/>
      <c r="D247" s="462">
        <v>3311</v>
      </c>
      <c r="E247" s="461">
        <v>12</v>
      </c>
      <c r="F247" s="462">
        <f t="shared" si="9"/>
        <v>3323</v>
      </c>
      <c r="G247" s="463">
        <f t="shared" si="7"/>
        <v>0</v>
      </c>
      <c r="H247" s="464">
        <f t="shared" si="8"/>
        <v>7.1940726577437858E-2</v>
      </c>
      <c r="I247" s="465">
        <f t="shared" si="10"/>
        <v>9.4936708860759497E-3</v>
      </c>
    </row>
    <row r="248" spans="1:9" x14ac:dyDescent="0.25">
      <c r="A248" s="61"/>
      <c r="B248" s="451" t="s">
        <v>65</v>
      </c>
      <c r="C248" s="459"/>
      <c r="D248" s="462">
        <v>3448</v>
      </c>
      <c r="E248" s="461">
        <v>96</v>
      </c>
      <c r="F248" s="462">
        <f t="shared" si="9"/>
        <v>3544</v>
      </c>
      <c r="G248" s="463">
        <f t="shared" si="7"/>
        <v>0</v>
      </c>
      <c r="H248" s="464">
        <f t="shared" si="8"/>
        <v>7.4917434382061526E-2</v>
      </c>
      <c r="I248" s="465">
        <f t="shared" si="10"/>
        <v>7.5949367088607597E-2</v>
      </c>
    </row>
    <row r="249" spans="1:9" x14ac:dyDescent="0.25">
      <c r="A249" s="61"/>
      <c r="B249" s="451" t="s">
        <v>66</v>
      </c>
      <c r="C249" s="459"/>
      <c r="D249" s="462">
        <v>8209</v>
      </c>
      <c r="E249" s="461">
        <v>63</v>
      </c>
      <c r="F249" s="462">
        <f t="shared" si="9"/>
        <v>8272</v>
      </c>
      <c r="G249" s="463">
        <f t="shared" si="7"/>
        <v>0</v>
      </c>
      <c r="H249" s="464">
        <f t="shared" si="8"/>
        <v>0.1783634625412828</v>
      </c>
      <c r="I249" s="465">
        <f t="shared" si="10"/>
        <v>4.9841772151898736E-2</v>
      </c>
    </row>
    <row r="250" spans="1:9" x14ac:dyDescent="0.25">
      <c r="A250" s="61"/>
      <c r="B250" s="451" t="s">
        <v>67</v>
      </c>
      <c r="C250" s="459"/>
      <c r="D250" s="462">
        <v>3592</v>
      </c>
      <c r="E250" s="461">
        <v>30</v>
      </c>
      <c r="F250" s="462">
        <f t="shared" si="9"/>
        <v>3622</v>
      </c>
      <c r="G250" s="463">
        <f t="shared" si="7"/>
        <v>0</v>
      </c>
      <c r="H250" s="464">
        <f t="shared" si="8"/>
        <v>7.8046236746045536E-2</v>
      </c>
      <c r="I250" s="465">
        <f t="shared" si="10"/>
        <v>2.3734177215189875E-2</v>
      </c>
    </row>
    <row r="251" spans="1:9" x14ac:dyDescent="0.25">
      <c r="A251" s="61"/>
      <c r="B251" s="451" t="s">
        <v>68</v>
      </c>
      <c r="C251" s="459">
        <v>3</v>
      </c>
      <c r="D251" s="462">
        <v>2749</v>
      </c>
      <c r="E251" s="461">
        <v>165</v>
      </c>
      <c r="F251" s="462">
        <f t="shared" si="9"/>
        <v>2917</v>
      </c>
      <c r="G251" s="463">
        <f t="shared" si="7"/>
        <v>0.375</v>
      </c>
      <c r="H251" s="464">
        <f t="shared" si="8"/>
        <v>5.9729706240222495E-2</v>
      </c>
      <c r="I251" s="465">
        <f t="shared" si="10"/>
        <v>0.13053797468354431</v>
      </c>
    </row>
    <row r="252" spans="1:9" x14ac:dyDescent="0.25">
      <c r="A252" s="61"/>
      <c r="B252" s="451" t="s">
        <v>69</v>
      </c>
      <c r="C252" s="459"/>
      <c r="D252" s="462">
        <v>1705</v>
      </c>
      <c r="E252" s="461">
        <v>67</v>
      </c>
      <c r="F252" s="462">
        <f t="shared" si="9"/>
        <v>1772</v>
      </c>
      <c r="G252" s="463">
        <f t="shared" si="7"/>
        <v>0</v>
      </c>
      <c r="H252" s="464">
        <f t="shared" si="8"/>
        <v>3.7045889101338429E-2</v>
      </c>
      <c r="I252" s="465">
        <f t="shared" si="10"/>
        <v>5.3006329113924049E-2</v>
      </c>
    </row>
    <row r="253" spans="1:9" x14ac:dyDescent="0.25">
      <c r="A253" s="61"/>
      <c r="B253" s="451" t="s">
        <v>70</v>
      </c>
      <c r="C253" s="459"/>
      <c r="D253" s="462">
        <v>1877</v>
      </c>
      <c r="E253" s="461">
        <v>6</v>
      </c>
      <c r="F253" s="462">
        <f t="shared" si="9"/>
        <v>1883</v>
      </c>
      <c r="G253" s="463">
        <f t="shared" si="7"/>
        <v>0</v>
      </c>
      <c r="H253" s="464">
        <f t="shared" si="8"/>
        <v>4.0783069702763776E-2</v>
      </c>
      <c r="I253" s="465">
        <f t="shared" si="10"/>
        <v>4.7468354430379748E-3</v>
      </c>
    </row>
    <row r="254" spans="1:9" x14ac:dyDescent="0.25">
      <c r="A254" s="61"/>
      <c r="B254" s="451" t="s">
        <v>71</v>
      </c>
      <c r="C254" s="459"/>
      <c r="D254" s="462">
        <v>1375</v>
      </c>
      <c r="E254" s="461">
        <v>6</v>
      </c>
      <c r="F254" s="462">
        <f t="shared" si="9"/>
        <v>1381</v>
      </c>
      <c r="G254" s="463">
        <f t="shared" si="7"/>
        <v>0</v>
      </c>
      <c r="H254" s="464">
        <f t="shared" si="8"/>
        <v>2.9875717017208411E-2</v>
      </c>
      <c r="I254" s="465">
        <f t="shared" si="10"/>
        <v>4.7468354430379748E-3</v>
      </c>
    </row>
    <row r="255" spans="1:9" x14ac:dyDescent="0.25">
      <c r="A255" s="61"/>
      <c r="B255" s="451" t="s">
        <v>72</v>
      </c>
      <c r="C255" s="459"/>
      <c r="D255" s="462">
        <v>1443</v>
      </c>
      <c r="E255" s="461">
        <v>36</v>
      </c>
      <c r="F255" s="462">
        <f t="shared" si="9"/>
        <v>1479</v>
      </c>
      <c r="G255" s="463">
        <f t="shared" si="7"/>
        <v>0</v>
      </c>
      <c r="H255" s="464">
        <f t="shared" si="8"/>
        <v>3.1353207022423085E-2</v>
      </c>
      <c r="I255" s="465">
        <f t="shared" si="10"/>
        <v>2.8481012658227847E-2</v>
      </c>
    </row>
    <row r="256" spans="1:9" x14ac:dyDescent="0.25">
      <c r="A256" s="61"/>
      <c r="B256" s="451" t="s">
        <v>73</v>
      </c>
      <c r="C256" s="459">
        <v>5</v>
      </c>
      <c r="D256" s="462">
        <v>1938</v>
      </c>
      <c r="E256" s="461">
        <v>178</v>
      </c>
      <c r="F256" s="462">
        <f t="shared" si="9"/>
        <v>2121</v>
      </c>
      <c r="G256" s="463">
        <f t="shared" si="7"/>
        <v>0.625</v>
      </c>
      <c r="H256" s="464">
        <f t="shared" si="8"/>
        <v>4.2108465148618116E-2</v>
      </c>
      <c r="I256" s="465">
        <f t="shared" si="10"/>
        <v>0.14082278481012658</v>
      </c>
    </row>
    <row r="257" spans="1:9" x14ac:dyDescent="0.25">
      <c r="A257" s="61"/>
      <c r="B257" s="451" t="s">
        <v>74</v>
      </c>
      <c r="C257" s="459"/>
      <c r="D257" s="462">
        <v>1473</v>
      </c>
      <c r="E257" s="461">
        <v>13</v>
      </c>
      <c r="F257" s="462">
        <f t="shared" si="9"/>
        <v>1486</v>
      </c>
      <c r="G257" s="463">
        <f t="shared" si="7"/>
        <v>0</v>
      </c>
      <c r="H257" s="464">
        <f t="shared" si="8"/>
        <v>3.2005040848253084E-2</v>
      </c>
      <c r="I257" s="465">
        <f t="shared" si="10"/>
        <v>1.0284810126582278E-2</v>
      </c>
    </row>
    <row r="258" spans="1:9" x14ac:dyDescent="0.25">
      <c r="A258" s="61"/>
      <c r="B258" s="451" t="s">
        <v>75</v>
      </c>
      <c r="C258" s="459"/>
      <c r="D258" s="462">
        <v>1015</v>
      </c>
      <c r="E258" s="461">
        <v>37</v>
      </c>
      <c r="F258" s="462">
        <f t="shared" si="9"/>
        <v>1052</v>
      </c>
      <c r="G258" s="463">
        <f t="shared" si="7"/>
        <v>0</v>
      </c>
      <c r="H258" s="464">
        <f t="shared" si="8"/>
        <v>2.2053711107248391E-2</v>
      </c>
      <c r="I258" s="465">
        <f t="shared" si="10"/>
        <v>2.9272151898734177E-2</v>
      </c>
    </row>
    <row r="259" spans="1:9" ht="15.75" thickBot="1" x14ac:dyDescent="0.3">
      <c r="A259" s="61"/>
      <c r="B259" s="466" t="s">
        <v>76</v>
      </c>
      <c r="C259" s="467"/>
      <c r="D259" s="468">
        <v>700</v>
      </c>
      <c r="E259" s="469">
        <v>36</v>
      </c>
      <c r="F259" s="470">
        <f t="shared" si="9"/>
        <v>736</v>
      </c>
      <c r="G259" s="471">
        <f t="shared" si="7"/>
        <v>0</v>
      </c>
      <c r="H259" s="472">
        <f t="shared" si="8"/>
        <v>1.5209455936033374E-2</v>
      </c>
      <c r="I259" s="473">
        <f t="shared" si="10"/>
        <v>2.8481012658227847E-2</v>
      </c>
    </row>
    <row r="260" spans="1:9" ht="15.75" thickBot="1" x14ac:dyDescent="0.3">
      <c r="A260" s="61"/>
      <c r="B260" s="404" t="s">
        <v>4</v>
      </c>
      <c r="C260" s="247">
        <f>SUM(C242:C259)</f>
        <v>8</v>
      </c>
      <c r="D260" s="247">
        <f>SUM(D242:D259)</f>
        <v>46024</v>
      </c>
      <c r="E260" s="247">
        <f>SUM(E242:E259)</f>
        <v>1264</v>
      </c>
      <c r="F260" s="201">
        <f>SUM(F242:F259)</f>
        <v>47296</v>
      </c>
      <c r="G260" s="474">
        <f t="shared" ref="G260:I260" si="11">SUM(G242:G259)</f>
        <v>1</v>
      </c>
      <c r="H260" s="474">
        <f t="shared" si="11"/>
        <v>0.99999999999999989</v>
      </c>
      <c r="I260" s="474">
        <f t="shared" si="11"/>
        <v>1</v>
      </c>
    </row>
    <row r="261" spans="1:9" x14ac:dyDescent="0.25">
      <c r="A261" s="61"/>
      <c r="B261" s="475"/>
      <c r="C261" s="61"/>
      <c r="D261" s="61"/>
      <c r="E261" s="61"/>
      <c r="F261" s="61"/>
      <c r="G261" s="61"/>
      <c r="H261" s="61"/>
      <c r="I261" s="61"/>
    </row>
    <row r="262" spans="1:9" x14ac:dyDescent="0.25">
      <c r="A262" s="61"/>
      <c r="B262" s="475"/>
      <c r="C262" s="432"/>
      <c r="D262" s="83"/>
      <c r="E262" s="432"/>
      <c r="F262" s="432"/>
      <c r="G262" s="61"/>
      <c r="H262" s="61"/>
      <c r="I262" s="61"/>
    </row>
    <row r="263" spans="1:9" x14ac:dyDescent="0.25">
      <c r="A263" s="61"/>
      <c r="B263" s="145"/>
      <c r="C263" s="61"/>
      <c r="D263" s="61"/>
      <c r="E263" s="61"/>
      <c r="F263" s="61"/>
      <c r="G263" s="61"/>
      <c r="H263" s="61"/>
      <c r="I263" s="61"/>
    </row>
    <row r="264" spans="1:9" x14ac:dyDescent="0.25">
      <c r="A264" s="61"/>
      <c r="B264" s="61"/>
      <c r="C264" s="476"/>
      <c r="D264" s="477"/>
      <c r="E264" s="477"/>
      <c r="F264" s="477"/>
      <c r="G264" s="61"/>
      <c r="H264" s="61"/>
      <c r="I264" s="61"/>
    </row>
    <row r="265" spans="1:9" x14ac:dyDescent="0.25">
      <c r="A265" s="61"/>
      <c r="B265" s="61"/>
      <c r="C265" s="61"/>
      <c r="D265" s="61"/>
      <c r="E265" s="61"/>
      <c r="F265" s="61"/>
      <c r="G265" s="61"/>
      <c r="H265" s="61"/>
      <c r="I265" s="61"/>
    </row>
    <row r="266" spans="1:9" x14ac:dyDescent="0.25">
      <c r="A266" s="61"/>
      <c r="B266" s="61"/>
      <c r="C266" s="61"/>
      <c r="D266" s="61"/>
      <c r="E266" s="61"/>
      <c r="F266" s="61"/>
      <c r="G266" s="61"/>
      <c r="H266" s="61"/>
      <c r="I266" s="61"/>
    </row>
    <row r="267" spans="1:9" x14ac:dyDescent="0.25">
      <c r="A267" s="61"/>
      <c r="B267" s="61"/>
      <c r="C267" s="61"/>
      <c r="D267" s="61"/>
      <c r="E267" s="61"/>
      <c r="F267" s="61"/>
      <c r="G267" s="61"/>
      <c r="H267" s="61"/>
      <c r="I267" s="61"/>
    </row>
    <row r="268" spans="1:9" ht="15.75" thickBot="1" x14ac:dyDescent="0.3">
      <c r="A268" s="61"/>
      <c r="B268" s="61"/>
      <c r="C268" s="61"/>
      <c r="D268" s="61"/>
      <c r="E268" s="144"/>
      <c r="F268" s="144"/>
      <c r="G268" s="61"/>
      <c r="H268" s="61"/>
      <c r="I268" s="61"/>
    </row>
    <row r="269" spans="1:9" x14ac:dyDescent="0.25">
      <c r="A269" s="439" t="s">
        <v>147</v>
      </c>
      <c r="B269" s="444" t="s">
        <v>77</v>
      </c>
      <c r="C269" s="478" t="s">
        <v>84</v>
      </c>
      <c r="D269" s="479"/>
      <c r="E269" s="479"/>
      <c r="F269" s="480" t="s">
        <v>122</v>
      </c>
      <c r="G269" s="61"/>
      <c r="H269" s="61"/>
      <c r="I269" s="61"/>
    </row>
    <row r="270" spans="1:9" ht="15.75" thickBot="1" x14ac:dyDescent="0.3">
      <c r="A270" s="61"/>
      <c r="B270" s="424"/>
      <c r="C270" s="481" t="s">
        <v>57</v>
      </c>
      <c r="D270" s="481" t="s">
        <v>58</v>
      </c>
      <c r="E270" s="482" t="s">
        <v>16</v>
      </c>
      <c r="F270" s="481" t="s">
        <v>77</v>
      </c>
      <c r="G270" s="61"/>
      <c r="H270" s="61"/>
      <c r="I270" s="61"/>
    </row>
    <row r="271" spans="1:9" x14ac:dyDescent="0.25">
      <c r="A271" s="61"/>
      <c r="B271" s="483" t="s">
        <v>76</v>
      </c>
      <c r="C271" s="459"/>
      <c r="D271" s="462">
        <v>700</v>
      </c>
      <c r="E271" s="461">
        <v>36</v>
      </c>
      <c r="F271" s="462">
        <f t="shared" ref="F271:F288" si="12">SUM(C271:E271)</f>
        <v>736</v>
      </c>
      <c r="G271" s="61"/>
      <c r="H271" s="61"/>
      <c r="I271" s="61"/>
    </row>
    <row r="272" spans="1:9" x14ac:dyDescent="0.25">
      <c r="A272" s="61"/>
      <c r="B272" s="483" t="s">
        <v>75</v>
      </c>
      <c r="C272" s="459"/>
      <c r="D272" s="462">
        <v>1015</v>
      </c>
      <c r="E272" s="461">
        <v>37</v>
      </c>
      <c r="F272" s="462">
        <f t="shared" si="12"/>
        <v>1052</v>
      </c>
      <c r="G272" s="61"/>
      <c r="H272" s="61"/>
      <c r="I272" s="61"/>
    </row>
    <row r="273" spans="1:9" x14ac:dyDescent="0.25">
      <c r="A273" s="61"/>
      <c r="B273" s="483" t="s">
        <v>74</v>
      </c>
      <c r="C273" s="459"/>
      <c r="D273" s="462">
        <v>1473</v>
      </c>
      <c r="E273" s="461">
        <v>13</v>
      </c>
      <c r="F273" s="462">
        <f t="shared" si="12"/>
        <v>1486</v>
      </c>
      <c r="G273" s="61"/>
      <c r="H273" s="61"/>
      <c r="I273" s="61"/>
    </row>
    <row r="274" spans="1:9" x14ac:dyDescent="0.25">
      <c r="A274" s="61"/>
      <c r="B274" s="483" t="s">
        <v>73</v>
      </c>
      <c r="C274" s="459">
        <v>5</v>
      </c>
      <c r="D274" s="462">
        <v>1938</v>
      </c>
      <c r="E274" s="461">
        <v>178</v>
      </c>
      <c r="F274" s="462">
        <f t="shared" si="12"/>
        <v>2121</v>
      </c>
      <c r="G274" s="61"/>
      <c r="H274" s="61"/>
      <c r="I274" s="61"/>
    </row>
    <row r="275" spans="1:9" x14ac:dyDescent="0.25">
      <c r="A275" s="61"/>
      <c r="B275" s="483" t="s">
        <v>72</v>
      </c>
      <c r="C275" s="459"/>
      <c r="D275" s="462">
        <v>1443</v>
      </c>
      <c r="E275" s="461">
        <v>36</v>
      </c>
      <c r="F275" s="462">
        <f t="shared" si="12"/>
        <v>1479</v>
      </c>
      <c r="G275" s="61"/>
      <c r="H275" s="61"/>
      <c r="I275" s="61"/>
    </row>
    <row r="276" spans="1:9" x14ac:dyDescent="0.25">
      <c r="A276" s="61"/>
      <c r="B276" s="483" t="s">
        <v>71</v>
      </c>
      <c r="C276" s="459"/>
      <c r="D276" s="462">
        <v>1375</v>
      </c>
      <c r="E276" s="461">
        <v>6</v>
      </c>
      <c r="F276" s="462">
        <f t="shared" si="12"/>
        <v>1381</v>
      </c>
      <c r="G276" s="61"/>
      <c r="H276" s="61"/>
      <c r="I276" s="61"/>
    </row>
    <row r="277" spans="1:9" x14ac:dyDescent="0.25">
      <c r="A277" s="61"/>
      <c r="B277" s="483" t="s">
        <v>70</v>
      </c>
      <c r="C277" s="459"/>
      <c r="D277" s="462">
        <v>1877</v>
      </c>
      <c r="E277" s="461">
        <v>6</v>
      </c>
      <c r="F277" s="462">
        <f t="shared" si="12"/>
        <v>1883</v>
      </c>
      <c r="G277" s="61"/>
      <c r="H277" s="61"/>
      <c r="I277" s="61"/>
    </row>
    <row r="278" spans="1:9" x14ac:dyDescent="0.25">
      <c r="A278" s="61"/>
      <c r="B278" s="483" t="s">
        <v>69</v>
      </c>
      <c r="C278" s="459"/>
      <c r="D278" s="462">
        <v>1705</v>
      </c>
      <c r="E278" s="461">
        <v>67</v>
      </c>
      <c r="F278" s="462">
        <f t="shared" si="12"/>
        <v>1772</v>
      </c>
      <c r="G278" s="61"/>
      <c r="H278" s="61"/>
      <c r="I278" s="61"/>
    </row>
    <row r="279" spans="1:9" x14ac:dyDescent="0.25">
      <c r="A279" s="61"/>
      <c r="B279" s="483" t="s">
        <v>68</v>
      </c>
      <c r="C279" s="459">
        <v>3</v>
      </c>
      <c r="D279" s="462">
        <v>2749</v>
      </c>
      <c r="E279" s="461">
        <v>165</v>
      </c>
      <c r="F279" s="462">
        <f t="shared" si="12"/>
        <v>2917</v>
      </c>
      <c r="G279" s="61"/>
      <c r="H279" s="61"/>
      <c r="I279" s="61"/>
    </row>
    <row r="280" spans="1:9" x14ac:dyDescent="0.25">
      <c r="A280" s="61"/>
      <c r="B280" s="483" t="s">
        <v>67</v>
      </c>
      <c r="C280" s="459"/>
      <c r="D280" s="462">
        <v>3592</v>
      </c>
      <c r="E280" s="461">
        <v>30</v>
      </c>
      <c r="F280" s="462">
        <f t="shared" si="12"/>
        <v>3622</v>
      </c>
      <c r="G280" s="61"/>
      <c r="H280" s="61"/>
      <c r="I280" s="61"/>
    </row>
    <row r="281" spans="1:9" x14ac:dyDescent="0.25">
      <c r="A281" s="61"/>
      <c r="B281" s="483" t="s">
        <v>66</v>
      </c>
      <c r="C281" s="459"/>
      <c r="D281" s="462">
        <v>8209</v>
      </c>
      <c r="E281" s="461">
        <v>63</v>
      </c>
      <c r="F281" s="462">
        <f t="shared" si="12"/>
        <v>8272</v>
      </c>
      <c r="G281" s="61"/>
      <c r="H281" s="61"/>
      <c r="I281" s="61"/>
    </row>
    <row r="282" spans="1:9" x14ac:dyDescent="0.25">
      <c r="A282" s="61"/>
      <c r="B282" s="483" t="s">
        <v>65</v>
      </c>
      <c r="C282" s="459"/>
      <c r="D282" s="462">
        <v>3448</v>
      </c>
      <c r="E282" s="461">
        <v>96</v>
      </c>
      <c r="F282" s="462">
        <f t="shared" si="12"/>
        <v>3544</v>
      </c>
      <c r="G282" s="61"/>
      <c r="H282" s="61"/>
      <c r="I282" s="61"/>
    </row>
    <row r="283" spans="1:9" x14ac:dyDescent="0.25">
      <c r="A283" s="61"/>
      <c r="B283" s="483" t="s">
        <v>64</v>
      </c>
      <c r="C283" s="459"/>
      <c r="D283" s="462">
        <v>3311</v>
      </c>
      <c r="E283" s="461">
        <v>12</v>
      </c>
      <c r="F283" s="462">
        <f t="shared" si="12"/>
        <v>3323</v>
      </c>
      <c r="G283" s="61"/>
      <c r="H283" s="61"/>
      <c r="I283" s="61"/>
    </row>
    <row r="284" spans="1:9" x14ac:dyDescent="0.25">
      <c r="A284" s="61"/>
      <c r="B284" s="483" t="s">
        <v>63</v>
      </c>
      <c r="C284" s="459"/>
      <c r="D284" s="460">
        <v>2604</v>
      </c>
      <c r="E284" s="461">
        <v>123</v>
      </c>
      <c r="F284" s="462">
        <f t="shared" si="12"/>
        <v>2727</v>
      </c>
      <c r="G284" s="61"/>
      <c r="H284" s="61"/>
      <c r="I284" s="61"/>
    </row>
    <row r="285" spans="1:9" x14ac:dyDescent="0.25">
      <c r="A285" s="61"/>
      <c r="B285" s="483" t="s">
        <v>62</v>
      </c>
      <c r="C285" s="459"/>
      <c r="D285" s="460">
        <v>4082</v>
      </c>
      <c r="E285" s="461">
        <v>125</v>
      </c>
      <c r="F285" s="462">
        <f t="shared" si="12"/>
        <v>4207</v>
      </c>
      <c r="G285" s="61"/>
      <c r="H285" s="61"/>
      <c r="I285" s="61"/>
    </row>
    <row r="286" spans="1:9" x14ac:dyDescent="0.25">
      <c r="A286" s="61"/>
      <c r="B286" s="483" t="s">
        <v>61</v>
      </c>
      <c r="C286" s="459"/>
      <c r="D286" s="460">
        <v>1897</v>
      </c>
      <c r="E286" s="461">
        <v>105</v>
      </c>
      <c r="F286" s="462">
        <f t="shared" si="12"/>
        <v>2002</v>
      </c>
      <c r="G286" s="61"/>
      <c r="H286" s="61"/>
      <c r="I286" s="61"/>
    </row>
    <row r="287" spans="1:9" ht="15.75" thickBot="1" x14ac:dyDescent="0.3">
      <c r="A287" s="61"/>
      <c r="B287" s="483" t="s">
        <v>60</v>
      </c>
      <c r="C287" s="467"/>
      <c r="D287" s="484">
        <v>2751</v>
      </c>
      <c r="E287" s="469">
        <v>136</v>
      </c>
      <c r="F287" s="470">
        <f t="shared" si="12"/>
        <v>2887</v>
      </c>
      <c r="G287" s="61"/>
      <c r="H287" s="61"/>
      <c r="I287" s="61"/>
    </row>
    <row r="288" spans="1:9" ht="15.75" thickBot="1" x14ac:dyDescent="0.3">
      <c r="A288" s="61"/>
      <c r="B288" s="485" t="s">
        <v>59</v>
      </c>
      <c r="C288" s="486"/>
      <c r="D288" s="487">
        <v>1855</v>
      </c>
      <c r="E288" s="486">
        <v>30</v>
      </c>
      <c r="F288" s="488">
        <f t="shared" si="12"/>
        <v>1885</v>
      </c>
      <c r="G288" s="61"/>
      <c r="H288" s="61"/>
      <c r="I288" s="61"/>
    </row>
    <row r="289" spans="1:9" ht="15.75" thickBot="1" x14ac:dyDescent="0.3">
      <c r="A289" s="61"/>
      <c r="B289" s="489" t="s">
        <v>4</v>
      </c>
      <c r="C289" s="490">
        <f>SUM(C271:C288)</f>
        <v>8</v>
      </c>
      <c r="D289" s="491">
        <f t="shared" ref="D289:E289" si="13">SUM(D271:D288)</f>
        <v>46024</v>
      </c>
      <c r="E289" s="490">
        <f t="shared" si="13"/>
        <v>1264</v>
      </c>
      <c r="F289" s="492">
        <f t="shared" ref="F289" si="14">SUM(C289:E289)</f>
        <v>47296</v>
      </c>
      <c r="G289" s="61"/>
      <c r="H289" s="61"/>
      <c r="I289" s="61"/>
    </row>
    <row r="290" spans="1:9" x14ac:dyDescent="0.25">
      <c r="A290" s="61"/>
      <c r="B290" s="61"/>
      <c r="C290" s="61"/>
      <c r="D290" s="61"/>
      <c r="E290" s="61"/>
      <c r="F290" s="61"/>
      <c r="G290" s="61"/>
      <c r="H290" s="61"/>
      <c r="I290" s="61"/>
    </row>
    <row r="291" spans="1:9" x14ac:dyDescent="0.25">
      <c r="A291" s="61"/>
      <c r="B291" s="61"/>
      <c r="C291" s="61"/>
      <c r="D291" s="61"/>
      <c r="E291" s="61"/>
      <c r="F291" s="61"/>
      <c r="G291" s="61"/>
      <c r="H291" s="61"/>
      <c r="I291" s="61"/>
    </row>
    <row r="292" spans="1:9" x14ac:dyDescent="0.25">
      <c r="A292" s="61"/>
      <c r="B292" s="61"/>
      <c r="C292" s="61"/>
      <c r="D292" s="61"/>
      <c r="E292" s="61"/>
      <c r="F292" s="61"/>
      <c r="G292" s="61"/>
      <c r="H292" s="61"/>
      <c r="I292" s="61"/>
    </row>
    <row r="293" spans="1:9" x14ac:dyDescent="0.25">
      <c r="A293" s="61"/>
      <c r="B293" s="61"/>
      <c r="C293" s="61"/>
      <c r="D293" s="61"/>
      <c r="E293" s="61"/>
      <c r="F293" s="61"/>
      <c r="G293" s="61"/>
      <c r="H293" s="61"/>
      <c r="I293" s="61"/>
    </row>
  </sheetData>
  <mergeCells count="24">
    <mergeCell ref="A4:J6"/>
    <mergeCell ref="B7:I9"/>
    <mergeCell ref="B109:D109"/>
    <mergeCell ref="B162:F162"/>
    <mergeCell ref="B163:B164"/>
    <mergeCell ref="C163:C164"/>
    <mergeCell ref="B33:B34"/>
    <mergeCell ref="C33:C34"/>
    <mergeCell ref="D33:D34"/>
    <mergeCell ref="E33:E34"/>
    <mergeCell ref="B153:B154"/>
    <mergeCell ref="B240:B241"/>
    <mergeCell ref="C240:F240"/>
    <mergeCell ref="G240:I240"/>
    <mergeCell ref="B269:B270"/>
    <mergeCell ref="C269:E269"/>
    <mergeCell ref="B222:B223"/>
    <mergeCell ref="C222:C223"/>
    <mergeCell ref="B176:B177"/>
    <mergeCell ref="C176:C177"/>
    <mergeCell ref="B191:B192"/>
    <mergeCell ref="C191:C192"/>
    <mergeCell ref="B206:B207"/>
    <mergeCell ref="C206:C207"/>
  </mergeCells>
  <conditionalFormatting sqref="B59:B83">
    <cfRule type="duplicateValues" dxfId="14" priority="4"/>
  </conditionalFormatting>
  <conditionalFormatting sqref="B93:B94 B96:B106">
    <cfRule type="duplicateValues" dxfId="13" priority="3"/>
  </conditionalFormatting>
  <conditionalFormatting sqref="B95">
    <cfRule type="duplicateValues" dxfId="12" priority="2"/>
  </conditionalFormatting>
  <conditionalFormatting sqref="B137">
    <cfRule type="duplicateValues" dxfId="11" priority="1"/>
  </conditionalFormatting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6:H30"/>
  <sheetViews>
    <sheetView topLeftCell="A28" workbookViewId="0">
      <selection activeCell="J30" sqref="J30"/>
    </sheetView>
  </sheetViews>
  <sheetFormatPr baseColWidth="10" defaultColWidth="19" defaultRowHeight="15" x14ac:dyDescent="0.25"/>
  <cols>
    <col min="3" max="3" width="24.7109375" customWidth="1"/>
    <col min="4" max="4" width="11.5703125" customWidth="1"/>
    <col min="5" max="5" width="10.7109375" customWidth="1"/>
    <col min="6" max="6" width="10.85546875" customWidth="1"/>
    <col min="7" max="7" width="9.5703125" customWidth="1"/>
    <col min="8" max="8" width="11.42578125" customWidth="1"/>
  </cols>
  <sheetData>
    <row r="6" spans="1:8" ht="32.25" customHeight="1" x14ac:dyDescent="0.25">
      <c r="B6" s="291" t="s">
        <v>142</v>
      </c>
      <c r="C6" s="291"/>
      <c r="D6" s="291"/>
      <c r="E6" s="291"/>
      <c r="F6" s="291"/>
      <c r="G6" s="291"/>
      <c r="H6" s="291"/>
    </row>
    <row r="7" spans="1:8" ht="15.75" thickBot="1" x14ac:dyDescent="0.3"/>
    <row r="8" spans="1:8" ht="15.75" customHeight="1" thickBot="1" x14ac:dyDescent="0.3">
      <c r="B8" s="274" t="s">
        <v>12</v>
      </c>
      <c r="C8" s="276" t="s">
        <v>0</v>
      </c>
      <c r="D8" s="277" t="s">
        <v>121</v>
      </c>
      <c r="E8" s="278"/>
      <c r="F8" s="278"/>
      <c r="G8" s="278"/>
      <c r="H8" s="279"/>
    </row>
    <row r="9" spans="1:8" ht="30.75" thickBot="1" x14ac:dyDescent="0.3">
      <c r="B9" s="292"/>
      <c r="C9" s="293"/>
      <c r="D9" s="151" t="s">
        <v>104</v>
      </c>
      <c r="E9" s="146" t="s">
        <v>105</v>
      </c>
      <c r="F9" s="171" t="s">
        <v>106</v>
      </c>
      <c r="G9" s="171" t="s">
        <v>107</v>
      </c>
      <c r="H9" s="170" t="s">
        <v>4</v>
      </c>
    </row>
    <row r="10" spans="1:8" ht="30.75" customHeight="1" x14ac:dyDescent="0.25">
      <c r="B10" s="155" t="s">
        <v>13</v>
      </c>
      <c r="C10" s="156" t="s">
        <v>18</v>
      </c>
      <c r="D10" s="161">
        <v>165</v>
      </c>
      <c r="E10" s="162">
        <v>115</v>
      </c>
      <c r="F10" s="162">
        <v>269</v>
      </c>
      <c r="G10" s="162">
        <v>8</v>
      </c>
      <c r="H10" s="163">
        <f>SUM(D10:G10)</f>
        <v>557</v>
      </c>
    </row>
    <row r="11" spans="1:8" ht="28.5" customHeight="1" x14ac:dyDescent="0.25">
      <c r="A11" s="72"/>
      <c r="B11" s="294" t="s">
        <v>14</v>
      </c>
      <c r="C11" s="157" t="s">
        <v>2</v>
      </c>
      <c r="D11" s="164">
        <v>4880</v>
      </c>
      <c r="E11" s="165">
        <v>26712</v>
      </c>
      <c r="F11" s="165">
        <v>10669</v>
      </c>
      <c r="G11" s="165">
        <v>21453</v>
      </c>
      <c r="H11" s="166">
        <f t="shared" ref="H11:H16" si="0">SUM(D11:G11)</f>
        <v>63714</v>
      </c>
    </row>
    <row r="12" spans="1:8" ht="38.25" customHeight="1" x14ac:dyDescent="0.25">
      <c r="B12" s="285"/>
      <c r="C12" s="158" t="s">
        <v>109</v>
      </c>
      <c r="D12" s="164">
        <v>1466</v>
      </c>
      <c r="E12" s="165">
        <v>2265</v>
      </c>
      <c r="F12" s="165">
        <v>7023</v>
      </c>
      <c r="G12" s="165">
        <v>21113</v>
      </c>
      <c r="H12" s="166">
        <f t="shared" si="0"/>
        <v>31867</v>
      </c>
    </row>
    <row r="13" spans="1:8" ht="45" x14ac:dyDescent="0.25">
      <c r="B13" s="295"/>
      <c r="C13" s="157" t="s">
        <v>124</v>
      </c>
      <c r="D13" s="164">
        <v>5769</v>
      </c>
      <c r="E13" s="165">
        <v>0</v>
      </c>
      <c r="F13" s="165">
        <v>0</v>
      </c>
      <c r="G13" s="165">
        <v>3458</v>
      </c>
      <c r="H13" s="166">
        <f t="shared" si="0"/>
        <v>9227</v>
      </c>
    </row>
    <row r="14" spans="1:8" ht="27" customHeight="1" x14ac:dyDescent="0.25">
      <c r="B14" s="294" t="s">
        <v>16</v>
      </c>
      <c r="C14" s="159" t="s">
        <v>31</v>
      </c>
      <c r="D14" s="164">
        <v>0</v>
      </c>
      <c r="E14" s="165">
        <v>402</v>
      </c>
      <c r="F14" s="165">
        <v>57</v>
      </c>
      <c r="G14" s="165">
        <v>208</v>
      </c>
      <c r="H14" s="166">
        <f>SUM(D14:G14)</f>
        <v>667</v>
      </c>
    </row>
    <row r="15" spans="1:8" x14ac:dyDescent="0.25">
      <c r="B15" s="285"/>
      <c r="C15" s="157" t="s">
        <v>110</v>
      </c>
      <c r="D15" s="164">
        <v>0</v>
      </c>
      <c r="E15" s="165">
        <v>1714</v>
      </c>
      <c r="F15" s="165">
        <v>137</v>
      </c>
      <c r="G15" s="165">
        <v>1056</v>
      </c>
      <c r="H15" s="166">
        <f t="shared" si="0"/>
        <v>2907</v>
      </c>
    </row>
    <row r="16" spans="1:8" ht="15.75" thickBot="1" x14ac:dyDescent="0.3">
      <c r="B16" s="297"/>
      <c r="C16" s="160" t="s">
        <v>11</v>
      </c>
      <c r="D16" s="167">
        <v>78</v>
      </c>
      <c r="E16" s="168">
        <v>5</v>
      </c>
      <c r="F16" s="168">
        <v>0</v>
      </c>
      <c r="G16" s="168">
        <v>0</v>
      </c>
      <c r="H16" s="169">
        <f t="shared" si="0"/>
        <v>83</v>
      </c>
    </row>
    <row r="17" spans="2:8" ht="15.75" thickBot="1" x14ac:dyDescent="0.3">
      <c r="B17" s="23" t="s">
        <v>4</v>
      </c>
      <c r="C17" s="150"/>
      <c r="D17" s="152">
        <f>SUM(D10:D16)</f>
        <v>12358</v>
      </c>
      <c r="E17" s="153">
        <f t="shared" ref="E17:G17" si="1">SUM(E10:E16)</f>
        <v>31213</v>
      </c>
      <c r="F17" s="153">
        <f t="shared" si="1"/>
        <v>18155</v>
      </c>
      <c r="G17" s="153">
        <f t="shared" si="1"/>
        <v>47296</v>
      </c>
      <c r="H17" s="154">
        <f>SUM(H10:H16)</f>
        <v>109022</v>
      </c>
    </row>
    <row r="19" spans="2:8" ht="28.5" customHeight="1" x14ac:dyDescent="0.25"/>
    <row r="21" spans="2:8" ht="15.75" customHeight="1" x14ac:dyDescent="0.25"/>
    <row r="22" spans="2:8" ht="19.5" customHeight="1" x14ac:dyDescent="0.25"/>
    <row r="23" spans="2:8" ht="15.75" customHeight="1" x14ac:dyDescent="0.25">
      <c r="B23" s="291" t="s">
        <v>181</v>
      </c>
      <c r="C23" s="291"/>
      <c r="D23" s="291"/>
      <c r="E23" s="291"/>
      <c r="F23" s="291"/>
      <c r="G23" s="291"/>
      <c r="H23" s="291"/>
    </row>
    <row r="24" spans="2:8" ht="15.75" thickBot="1" x14ac:dyDescent="0.3">
      <c r="B24" s="298"/>
      <c r="C24" s="298"/>
      <c r="D24" s="298"/>
      <c r="E24" s="298"/>
      <c r="F24" s="298"/>
      <c r="G24" s="298"/>
      <c r="H24" s="298"/>
    </row>
    <row r="25" spans="2:8" ht="15.75" thickBot="1" x14ac:dyDescent="0.3">
      <c r="B25" s="274" t="s">
        <v>12</v>
      </c>
      <c r="C25" s="276" t="s">
        <v>0</v>
      </c>
      <c r="D25" s="277" t="s">
        <v>143</v>
      </c>
      <c r="E25" s="278"/>
      <c r="F25" s="278"/>
      <c r="G25" s="278"/>
      <c r="H25" s="279"/>
    </row>
    <row r="26" spans="2:8" ht="30.75" thickBot="1" x14ac:dyDescent="0.3">
      <c r="B26" s="275"/>
      <c r="C26" s="296"/>
      <c r="D26" s="151" t="s">
        <v>104</v>
      </c>
      <c r="E26" s="146" t="s">
        <v>105</v>
      </c>
      <c r="F26" s="148" t="s">
        <v>106</v>
      </c>
      <c r="G26" s="148" t="s">
        <v>107</v>
      </c>
      <c r="H26" s="149" t="s">
        <v>4</v>
      </c>
    </row>
    <row r="27" spans="2:8" ht="15.75" thickBot="1" x14ac:dyDescent="0.3">
      <c r="B27" s="15" t="s">
        <v>13</v>
      </c>
      <c r="C27" s="187" t="s">
        <v>18</v>
      </c>
      <c r="D27" s="493">
        <v>95</v>
      </c>
      <c r="E27" s="493">
        <v>231</v>
      </c>
      <c r="F27" s="493">
        <v>131</v>
      </c>
      <c r="G27" s="493">
        <v>108</v>
      </c>
      <c r="H27" s="493">
        <f>SUM(D27:G27)</f>
        <v>565</v>
      </c>
    </row>
    <row r="28" spans="2:8" ht="48" thickBot="1" x14ac:dyDescent="0.3">
      <c r="B28" s="15" t="s">
        <v>14</v>
      </c>
      <c r="C28" s="187" t="s">
        <v>19</v>
      </c>
      <c r="D28" s="493">
        <v>5089</v>
      </c>
      <c r="E28" s="493">
        <v>8720</v>
      </c>
      <c r="F28" s="493">
        <v>6937</v>
      </c>
      <c r="G28" s="493">
        <v>15397</v>
      </c>
      <c r="H28" s="493">
        <f>SUM(D28:G28)</f>
        <v>36143</v>
      </c>
    </row>
    <row r="29" spans="2:8" ht="15.75" thickBot="1" x14ac:dyDescent="0.3">
      <c r="B29" s="14" t="s">
        <v>16</v>
      </c>
      <c r="C29" s="187" t="s">
        <v>134</v>
      </c>
      <c r="D29" s="493">
        <v>140</v>
      </c>
      <c r="E29" s="493">
        <v>85</v>
      </c>
      <c r="F29" s="493">
        <v>190</v>
      </c>
      <c r="G29" s="493">
        <v>683</v>
      </c>
      <c r="H29" s="493">
        <f>SUM(D29:G29)</f>
        <v>1098</v>
      </c>
    </row>
    <row r="30" spans="2:8" ht="15.75" thickBot="1" x14ac:dyDescent="0.3">
      <c r="B30" s="23" t="s">
        <v>4</v>
      </c>
      <c r="C30" s="150"/>
      <c r="D30" s="188">
        <f>SUM(D27:D29)</f>
        <v>5324</v>
      </c>
      <c r="E30" s="189">
        <f>SUM(E27:E29)</f>
        <v>9036</v>
      </c>
      <c r="F30" s="189">
        <f>SUM(F27:F29)</f>
        <v>7258</v>
      </c>
      <c r="G30" s="189">
        <f>SUM(G27:G29)</f>
        <v>16188</v>
      </c>
      <c r="H30" s="190">
        <f>SUM(H27:H29)</f>
        <v>37806</v>
      </c>
    </row>
  </sheetData>
  <mergeCells count="10">
    <mergeCell ref="B25:B26"/>
    <mergeCell ref="C25:C26"/>
    <mergeCell ref="D25:H25"/>
    <mergeCell ref="B14:B16"/>
    <mergeCell ref="B23:H24"/>
    <mergeCell ref="B6:H6"/>
    <mergeCell ref="B8:B9"/>
    <mergeCell ref="C8:C9"/>
    <mergeCell ref="D8:H8"/>
    <mergeCell ref="B11:B13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C4:U59"/>
  <sheetViews>
    <sheetView topLeftCell="A50" zoomScale="110" zoomScaleNormal="110" workbookViewId="0">
      <selection activeCell="D53" sqref="D11:K53"/>
    </sheetView>
  </sheetViews>
  <sheetFormatPr baseColWidth="10" defaultRowHeight="15" x14ac:dyDescent="0.25"/>
  <cols>
    <col min="3" max="3" width="16.7109375" customWidth="1"/>
    <col min="4" max="4" width="9.85546875" customWidth="1"/>
    <col min="5" max="5" width="9.5703125" customWidth="1"/>
    <col min="6" max="7" width="9.7109375" customWidth="1"/>
    <col min="8" max="8" width="9.85546875" customWidth="1"/>
    <col min="9" max="9" width="10.140625" customWidth="1"/>
    <col min="10" max="10" width="9.28515625" customWidth="1"/>
    <col min="11" max="11" width="9" customWidth="1"/>
    <col min="12" max="12" width="14.28515625" customWidth="1"/>
  </cols>
  <sheetData>
    <row r="4" spans="3:11" ht="15.75" x14ac:dyDescent="0.25">
      <c r="C4" s="301" t="s">
        <v>39</v>
      </c>
      <c r="D4" s="301"/>
      <c r="E4" s="301"/>
      <c r="F4" s="301"/>
      <c r="G4" s="301"/>
      <c r="H4" s="301"/>
      <c r="I4" s="301"/>
      <c r="J4" s="301"/>
      <c r="K4" s="301"/>
    </row>
    <row r="5" spans="3:11" ht="18.75" x14ac:dyDescent="0.25">
      <c r="C5" s="299" t="s">
        <v>20</v>
      </c>
      <c r="D5" s="299"/>
      <c r="E5" s="299"/>
      <c r="F5" s="299"/>
      <c r="G5" s="299"/>
      <c r="H5" s="299"/>
      <c r="I5" s="299"/>
      <c r="J5" s="299"/>
      <c r="K5" s="299"/>
    </row>
    <row r="6" spans="3:11" ht="15.75" thickBot="1" x14ac:dyDescent="0.3">
      <c r="C6" s="300" t="s">
        <v>182</v>
      </c>
      <c r="D6" s="300"/>
      <c r="E6" s="300"/>
      <c r="F6" s="300"/>
      <c r="G6" s="300"/>
      <c r="H6" s="300"/>
      <c r="I6" s="300"/>
      <c r="J6" s="300"/>
      <c r="K6" s="300"/>
    </row>
    <row r="7" spans="3:11" ht="15.75" thickBot="1" x14ac:dyDescent="0.3">
      <c r="C7" s="302" t="s">
        <v>38</v>
      </c>
      <c r="D7" s="310" t="s">
        <v>37</v>
      </c>
      <c r="E7" s="311"/>
      <c r="F7" s="311"/>
      <c r="G7" s="311"/>
      <c r="H7" s="311"/>
      <c r="I7" s="312"/>
      <c r="J7" s="305" t="s">
        <v>36</v>
      </c>
      <c r="K7" s="306"/>
    </row>
    <row r="8" spans="3:11" ht="15" customHeight="1" x14ac:dyDescent="0.25">
      <c r="C8" s="303"/>
      <c r="D8" s="314" t="s">
        <v>16</v>
      </c>
      <c r="E8" s="313"/>
      <c r="F8" s="316" t="s">
        <v>14</v>
      </c>
      <c r="G8" s="317"/>
      <c r="H8" s="318" t="s">
        <v>21</v>
      </c>
      <c r="I8" s="363"/>
      <c r="J8" s="307"/>
      <c r="K8" s="308"/>
    </row>
    <row r="9" spans="3:11" ht="15.75" customHeight="1" thickBot="1" x14ac:dyDescent="0.3">
      <c r="C9" s="303"/>
      <c r="D9" s="314"/>
      <c r="E9" s="315"/>
      <c r="F9" s="321" t="s">
        <v>2</v>
      </c>
      <c r="G9" s="322"/>
      <c r="H9" s="319"/>
      <c r="I9" s="320"/>
      <c r="J9" s="304"/>
      <c r="K9" s="309"/>
    </row>
    <row r="10" spans="3:11" ht="15.75" thickBot="1" x14ac:dyDescent="0.3">
      <c r="C10" s="304"/>
      <c r="D10" s="252" t="s">
        <v>22</v>
      </c>
      <c r="E10" s="266" t="s">
        <v>23</v>
      </c>
      <c r="F10" s="253" t="s">
        <v>22</v>
      </c>
      <c r="G10" s="267" t="s">
        <v>23</v>
      </c>
      <c r="H10" s="254" t="s">
        <v>22</v>
      </c>
      <c r="I10" s="254" t="s">
        <v>23</v>
      </c>
      <c r="J10" s="255" t="s">
        <v>22</v>
      </c>
      <c r="K10" s="364" t="s">
        <v>23</v>
      </c>
    </row>
    <row r="11" spans="3:11" ht="36.75" thickBot="1" x14ac:dyDescent="0.3">
      <c r="C11" s="365" t="s">
        <v>144</v>
      </c>
      <c r="D11" s="494"/>
      <c r="E11" s="494"/>
      <c r="F11" s="495">
        <v>1</v>
      </c>
      <c r="G11" s="495">
        <v>400</v>
      </c>
      <c r="H11" s="496">
        <v>1</v>
      </c>
      <c r="I11" s="496">
        <v>240</v>
      </c>
      <c r="J11" s="497">
        <f>+D11+F11+H11</f>
        <v>2</v>
      </c>
      <c r="K11" s="498">
        <f>+E11+G11+I11</f>
        <v>640</v>
      </c>
    </row>
    <row r="12" spans="3:11" ht="24.75" thickBot="1" x14ac:dyDescent="0.3">
      <c r="C12" s="365" t="s">
        <v>188</v>
      </c>
      <c r="D12" s="494">
        <v>8</v>
      </c>
      <c r="E12" s="494">
        <v>301</v>
      </c>
      <c r="F12" s="495">
        <v>9</v>
      </c>
      <c r="G12" s="495">
        <v>7654</v>
      </c>
      <c r="H12" s="499"/>
      <c r="I12" s="499"/>
      <c r="J12" s="497">
        <f t="shared" ref="J12:J52" si="0">+D12+F12+H12</f>
        <v>17</v>
      </c>
      <c r="K12" s="498">
        <f t="shared" ref="K12:K52" si="1">+E12+G12+I12</f>
        <v>7955</v>
      </c>
    </row>
    <row r="13" spans="3:11" ht="15.75" thickBot="1" x14ac:dyDescent="0.3">
      <c r="C13" s="365" t="s">
        <v>149</v>
      </c>
      <c r="D13" s="494"/>
      <c r="E13" s="494"/>
      <c r="F13" s="495">
        <v>1</v>
      </c>
      <c r="G13" s="495">
        <v>150</v>
      </c>
      <c r="H13" s="499"/>
      <c r="I13" s="499"/>
      <c r="J13" s="497">
        <f t="shared" si="0"/>
        <v>1</v>
      </c>
      <c r="K13" s="498">
        <f t="shared" si="1"/>
        <v>150</v>
      </c>
    </row>
    <row r="14" spans="3:11" ht="15.75" thickBot="1" x14ac:dyDescent="0.3">
      <c r="C14" s="365" t="s">
        <v>189</v>
      </c>
      <c r="D14" s="494"/>
      <c r="E14" s="494"/>
      <c r="F14" s="495">
        <v>1</v>
      </c>
      <c r="G14" s="495">
        <v>120</v>
      </c>
      <c r="H14" s="499"/>
      <c r="I14" s="499"/>
      <c r="J14" s="497">
        <f t="shared" si="0"/>
        <v>1</v>
      </c>
      <c r="K14" s="498">
        <f t="shared" si="1"/>
        <v>120</v>
      </c>
    </row>
    <row r="15" spans="3:11" ht="15.75" thickBot="1" x14ac:dyDescent="0.3">
      <c r="C15" s="365" t="s">
        <v>190</v>
      </c>
      <c r="D15" s="494">
        <v>2</v>
      </c>
      <c r="E15" s="494">
        <f>53+44</f>
        <v>97</v>
      </c>
      <c r="F15" s="495">
        <v>4</v>
      </c>
      <c r="G15" s="495">
        <v>2000</v>
      </c>
      <c r="H15" s="499"/>
      <c r="I15" s="499"/>
      <c r="J15" s="497">
        <f t="shared" si="0"/>
        <v>6</v>
      </c>
      <c r="K15" s="498">
        <f t="shared" si="1"/>
        <v>2097</v>
      </c>
    </row>
    <row r="16" spans="3:11" ht="15.75" thickBot="1" x14ac:dyDescent="0.3">
      <c r="C16" s="365" t="s">
        <v>191</v>
      </c>
      <c r="D16" s="494"/>
      <c r="E16" s="494"/>
      <c r="F16" s="495">
        <v>2</v>
      </c>
      <c r="G16" s="495">
        <v>220</v>
      </c>
      <c r="H16" s="499"/>
      <c r="I16" s="499"/>
      <c r="J16" s="497">
        <f t="shared" si="0"/>
        <v>2</v>
      </c>
      <c r="K16" s="498">
        <f t="shared" si="1"/>
        <v>220</v>
      </c>
    </row>
    <row r="17" spans="3:11" ht="24.75" thickBot="1" x14ac:dyDescent="0.3">
      <c r="C17" s="365" t="s">
        <v>192</v>
      </c>
      <c r="D17" s="494"/>
      <c r="E17" s="494"/>
      <c r="F17" s="495">
        <v>1</v>
      </c>
      <c r="G17" s="495">
        <v>150</v>
      </c>
      <c r="H17" s="499"/>
      <c r="I17" s="499"/>
      <c r="J17" s="497">
        <f t="shared" si="0"/>
        <v>1</v>
      </c>
      <c r="K17" s="498">
        <f t="shared" si="1"/>
        <v>150</v>
      </c>
    </row>
    <row r="18" spans="3:11" ht="15.75" thickBot="1" x14ac:dyDescent="0.3">
      <c r="C18" s="365" t="s">
        <v>193</v>
      </c>
      <c r="D18" s="494"/>
      <c r="E18" s="494"/>
      <c r="F18" s="495">
        <v>1</v>
      </c>
      <c r="G18" s="495">
        <v>120</v>
      </c>
      <c r="H18" s="499"/>
      <c r="I18" s="499"/>
      <c r="J18" s="497">
        <f t="shared" si="0"/>
        <v>1</v>
      </c>
      <c r="K18" s="498">
        <f t="shared" si="1"/>
        <v>120</v>
      </c>
    </row>
    <row r="19" spans="3:11" ht="36.75" thickBot="1" x14ac:dyDescent="0.3">
      <c r="C19" s="365" t="s">
        <v>194</v>
      </c>
      <c r="D19" s="494">
        <v>1</v>
      </c>
      <c r="E19" s="494">
        <v>58</v>
      </c>
      <c r="F19" s="495">
        <v>1</v>
      </c>
      <c r="G19" s="495">
        <v>500</v>
      </c>
      <c r="H19" s="499"/>
      <c r="I19" s="499"/>
      <c r="J19" s="497">
        <f t="shared" si="0"/>
        <v>2</v>
      </c>
      <c r="K19" s="498">
        <f t="shared" si="1"/>
        <v>558</v>
      </c>
    </row>
    <row r="20" spans="3:11" ht="15.75" thickBot="1" x14ac:dyDescent="0.3">
      <c r="C20" s="365" t="s">
        <v>195</v>
      </c>
      <c r="D20" s="494">
        <v>2</v>
      </c>
      <c r="E20" s="494">
        <v>284</v>
      </c>
      <c r="F20" s="495">
        <v>5</v>
      </c>
      <c r="G20" s="495">
        <f>2745+400</f>
        <v>3145</v>
      </c>
      <c r="H20" s="499">
        <v>6</v>
      </c>
      <c r="I20" s="499">
        <v>13100</v>
      </c>
      <c r="J20" s="497">
        <f t="shared" si="0"/>
        <v>13</v>
      </c>
      <c r="K20" s="498">
        <f t="shared" si="1"/>
        <v>16529</v>
      </c>
    </row>
    <row r="21" spans="3:11" ht="36.75" thickBot="1" x14ac:dyDescent="0.3">
      <c r="C21" s="365" t="s">
        <v>196</v>
      </c>
      <c r="D21" s="494"/>
      <c r="E21" s="494"/>
      <c r="F21" s="495">
        <v>1</v>
      </c>
      <c r="G21" s="495">
        <v>500</v>
      </c>
      <c r="H21" s="500"/>
      <c r="I21" s="501"/>
      <c r="J21" s="497">
        <f t="shared" si="0"/>
        <v>1</v>
      </c>
      <c r="K21" s="498">
        <f t="shared" si="1"/>
        <v>500</v>
      </c>
    </row>
    <row r="22" spans="3:11" ht="36.75" thickBot="1" x14ac:dyDescent="0.3">
      <c r="C22" s="365" t="s">
        <v>197</v>
      </c>
      <c r="D22" s="494"/>
      <c r="E22" s="494"/>
      <c r="F22" s="495">
        <v>1</v>
      </c>
      <c r="G22" s="495">
        <v>500</v>
      </c>
      <c r="H22" s="502">
        <v>1</v>
      </c>
      <c r="I22" s="502">
        <v>100</v>
      </c>
      <c r="J22" s="497">
        <f t="shared" si="0"/>
        <v>2</v>
      </c>
      <c r="K22" s="498">
        <f t="shared" si="1"/>
        <v>600</v>
      </c>
    </row>
    <row r="23" spans="3:11" ht="36.75" thickBot="1" x14ac:dyDescent="0.3">
      <c r="C23" s="365" t="s">
        <v>228</v>
      </c>
      <c r="D23" s="494">
        <v>1</v>
      </c>
      <c r="E23" s="494">
        <v>49</v>
      </c>
      <c r="F23" s="495"/>
      <c r="G23" s="495"/>
      <c r="H23" s="502"/>
      <c r="I23" s="502"/>
      <c r="J23" s="497">
        <f t="shared" si="0"/>
        <v>1</v>
      </c>
      <c r="K23" s="498">
        <f t="shared" si="1"/>
        <v>49</v>
      </c>
    </row>
    <row r="24" spans="3:11" ht="48.75" thickBot="1" x14ac:dyDescent="0.3">
      <c r="C24" s="365" t="s">
        <v>213</v>
      </c>
      <c r="D24" s="494"/>
      <c r="E24" s="494"/>
      <c r="F24" s="495"/>
      <c r="G24" s="495"/>
      <c r="H24" s="502">
        <v>1</v>
      </c>
      <c r="I24" s="502">
        <v>3</v>
      </c>
      <c r="J24" s="497">
        <f t="shared" si="0"/>
        <v>1</v>
      </c>
      <c r="K24" s="498">
        <f t="shared" si="1"/>
        <v>3</v>
      </c>
    </row>
    <row r="25" spans="3:11" ht="24.75" thickBot="1" x14ac:dyDescent="0.3">
      <c r="C25" s="365" t="s">
        <v>214</v>
      </c>
      <c r="D25" s="494"/>
      <c r="E25" s="494"/>
      <c r="F25" s="495"/>
      <c r="G25" s="495"/>
      <c r="H25" s="502">
        <v>1</v>
      </c>
      <c r="I25" s="502">
        <v>250</v>
      </c>
      <c r="J25" s="497">
        <f t="shared" si="0"/>
        <v>1</v>
      </c>
      <c r="K25" s="498">
        <f t="shared" si="1"/>
        <v>250</v>
      </c>
    </row>
    <row r="26" spans="3:11" ht="24.75" thickBot="1" x14ac:dyDescent="0.3">
      <c r="C26" s="365" t="s">
        <v>215</v>
      </c>
      <c r="D26" s="494"/>
      <c r="E26" s="494"/>
      <c r="F26" s="495"/>
      <c r="G26" s="495"/>
      <c r="H26" s="502">
        <v>1</v>
      </c>
      <c r="I26" s="502">
        <v>6000</v>
      </c>
      <c r="J26" s="497">
        <f t="shared" si="0"/>
        <v>1</v>
      </c>
      <c r="K26" s="498">
        <f t="shared" si="1"/>
        <v>6000</v>
      </c>
    </row>
    <row r="27" spans="3:11" ht="24.75" thickBot="1" x14ac:dyDescent="0.3">
      <c r="C27" s="365" t="s">
        <v>216</v>
      </c>
      <c r="D27" s="494"/>
      <c r="E27" s="494"/>
      <c r="F27" s="495"/>
      <c r="G27" s="495"/>
      <c r="H27" s="502">
        <v>1</v>
      </c>
      <c r="I27" s="502">
        <v>200</v>
      </c>
      <c r="J27" s="497">
        <f t="shared" si="0"/>
        <v>1</v>
      </c>
      <c r="K27" s="498">
        <f t="shared" si="1"/>
        <v>200</v>
      </c>
    </row>
    <row r="28" spans="3:11" ht="36.75" thickBot="1" x14ac:dyDescent="0.3">
      <c r="C28" s="365" t="s">
        <v>217</v>
      </c>
      <c r="D28" s="494"/>
      <c r="E28" s="494"/>
      <c r="F28" s="495"/>
      <c r="G28" s="495"/>
      <c r="H28" s="502">
        <v>1</v>
      </c>
      <c r="I28" s="502">
        <v>50</v>
      </c>
      <c r="J28" s="497">
        <f t="shared" si="0"/>
        <v>1</v>
      </c>
      <c r="K28" s="498">
        <f t="shared" si="1"/>
        <v>50</v>
      </c>
    </row>
    <row r="29" spans="3:11" ht="36.75" thickBot="1" x14ac:dyDescent="0.3">
      <c r="C29" s="365" t="s">
        <v>226</v>
      </c>
      <c r="D29" s="494">
        <v>2</v>
      </c>
      <c r="E29" s="494">
        <v>76</v>
      </c>
      <c r="F29" s="495"/>
      <c r="G29" s="495"/>
      <c r="H29" s="502"/>
      <c r="I29" s="502"/>
      <c r="J29" s="497">
        <f t="shared" si="0"/>
        <v>2</v>
      </c>
      <c r="K29" s="498">
        <f t="shared" si="1"/>
        <v>76</v>
      </c>
    </row>
    <row r="30" spans="3:11" ht="48.75" thickBot="1" x14ac:dyDescent="0.3">
      <c r="C30" s="365" t="s">
        <v>218</v>
      </c>
      <c r="D30" s="494"/>
      <c r="E30" s="494"/>
      <c r="F30" s="495"/>
      <c r="G30" s="495"/>
      <c r="H30" s="502">
        <v>1</v>
      </c>
      <c r="I30" s="502">
        <v>150</v>
      </c>
      <c r="J30" s="497">
        <f t="shared" si="0"/>
        <v>1</v>
      </c>
      <c r="K30" s="498">
        <f t="shared" si="1"/>
        <v>150</v>
      </c>
    </row>
    <row r="31" spans="3:11" ht="36.75" thickBot="1" x14ac:dyDescent="0.3">
      <c r="C31" s="365" t="s">
        <v>219</v>
      </c>
      <c r="D31" s="494"/>
      <c r="E31" s="494"/>
      <c r="F31" s="495"/>
      <c r="G31" s="495"/>
      <c r="H31" s="502">
        <v>1</v>
      </c>
      <c r="I31" s="502">
        <v>200</v>
      </c>
      <c r="J31" s="497">
        <f t="shared" si="0"/>
        <v>1</v>
      </c>
      <c r="K31" s="498">
        <f t="shared" si="1"/>
        <v>200</v>
      </c>
    </row>
    <row r="32" spans="3:11" ht="48.75" thickBot="1" x14ac:dyDescent="0.3">
      <c r="C32" s="365" t="s">
        <v>220</v>
      </c>
      <c r="D32" s="494"/>
      <c r="E32" s="494"/>
      <c r="F32" s="495"/>
      <c r="G32" s="495"/>
      <c r="H32" s="502">
        <v>1</v>
      </c>
      <c r="I32" s="502">
        <v>100</v>
      </c>
      <c r="J32" s="497">
        <f t="shared" si="0"/>
        <v>1</v>
      </c>
      <c r="K32" s="498">
        <f t="shared" si="1"/>
        <v>100</v>
      </c>
    </row>
    <row r="33" spans="3:21" ht="48.75" thickBot="1" x14ac:dyDescent="0.3">
      <c r="C33" s="365" t="s">
        <v>221</v>
      </c>
      <c r="D33" s="494"/>
      <c r="E33" s="494"/>
      <c r="F33" s="495"/>
      <c r="G33" s="495"/>
      <c r="H33" s="502">
        <v>1</v>
      </c>
      <c r="I33" s="502">
        <v>400</v>
      </c>
      <c r="J33" s="497">
        <f t="shared" si="0"/>
        <v>1</v>
      </c>
      <c r="K33" s="498">
        <f t="shared" si="1"/>
        <v>400</v>
      </c>
    </row>
    <row r="34" spans="3:21" ht="36.75" thickBot="1" x14ac:dyDescent="0.3">
      <c r="C34" s="365" t="s">
        <v>222</v>
      </c>
      <c r="D34" s="494"/>
      <c r="E34" s="494"/>
      <c r="F34" s="495"/>
      <c r="G34" s="495"/>
      <c r="H34" s="502">
        <v>1</v>
      </c>
      <c r="I34" s="502">
        <v>220</v>
      </c>
      <c r="J34" s="497">
        <f t="shared" si="0"/>
        <v>1</v>
      </c>
      <c r="K34" s="498">
        <f t="shared" si="1"/>
        <v>220</v>
      </c>
    </row>
    <row r="35" spans="3:21" ht="36.75" thickBot="1" x14ac:dyDescent="0.3">
      <c r="C35" s="365" t="s">
        <v>223</v>
      </c>
      <c r="D35" s="494"/>
      <c r="E35" s="494"/>
      <c r="F35" s="495"/>
      <c r="G35" s="495"/>
      <c r="H35" s="502">
        <v>1</v>
      </c>
      <c r="I35" s="502">
        <v>100</v>
      </c>
      <c r="J35" s="497">
        <f t="shared" si="0"/>
        <v>1</v>
      </c>
      <c r="K35" s="498">
        <f t="shared" si="1"/>
        <v>100</v>
      </c>
    </row>
    <row r="36" spans="3:21" ht="24.75" thickBot="1" x14ac:dyDescent="0.3">
      <c r="C36" s="365" t="s">
        <v>198</v>
      </c>
      <c r="D36" s="494"/>
      <c r="E36" s="494"/>
      <c r="F36" s="495">
        <v>1</v>
      </c>
      <c r="G36" s="495">
        <v>250</v>
      </c>
      <c r="H36" s="502"/>
      <c r="I36" s="502"/>
      <c r="J36" s="497">
        <f t="shared" si="0"/>
        <v>1</v>
      </c>
      <c r="K36" s="498">
        <f t="shared" si="1"/>
        <v>250</v>
      </c>
    </row>
    <row r="37" spans="3:21" ht="15.75" thickBot="1" x14ac:dyDescent="0.3">
      <c r="C37" s="365" t="s">
        <v>199</v>
      </c>
      <c r="D37" s="494"/>
      <c r="E37" s="494"/>
      <c r="F37" s="495">
        <v>1</v>
      </c>
      <c r="G37" s="495">
        <v>200</v>
      </c>
      <c r="H37" s="496"/>
      <c r="I37" s="496"/>
      <c r="J37" s="497">
        <f t="shared" si="0"/>
        <v>1</v>
      </c>
      <c r="K37" s="498">
        <f t="shared" si="1"/>
        <v>200</v>
      </c>
    </row>
    <row r="38" spans="3:21" ht="24.75" thickBot="1" x14ac:dyDescent="0.3">
      <c r="C38" s="365" t="s">
        <v>236</v>
      </c>
      <c r="D38" s="494">
        <v>2</v>
      </c>
      <c r="E38" s="494">
        <v>105</v>
      </c>
      <c r="F38" s="495"/>
      <c r="G38" s="495"/>
      <c r="H38" s="496"/>
      <c r="I38" s="496"/>
      <c r="J38" s="497">
        <f t="shared" si="0"/>
        <v>2</v>
      </c>
      <c r="K38" s="498">
        <f t="shared" si="1"/>
        <v>105</v>
      </c>
      <c r="N38" s="59"/>
      <c r="O38" s="59"/>
      <c r="P38" s="59"/>
      <c r="Q38" s="59"/>
      <c r="R38" s="59"/>
      <c r="S38" s="59"/>
      <c r="T38" s="59"/>
      <c r="U38" s="59"/>
    </row>
    <row r="39" spans="3:21" ht="36.75" thickBot="1" x14ac:dyDescent="0.3">
      <c r="C39" s="365" t="s">
        <v>229</v>
      </c>
      <c r="D39" s="494">
        <v>1</v>
      </c>
      <c r="E39" s="494">
        <v>79</v>
      </c>
      <c r="F39" s="495"/>
      <c r="G39" s="495"/>
      <c r="H39" s="496"/>
      <c r="I39" s="496"/>
      <c r="J39" s="497">
        <f t="shared" si="0"/>
        <v>1</v>
      </c>
      <c r="K39" s="498">
        <f t="shared" si="1"/>
        <v>79</v>
      </c>
      <c r="N39" s="59"/>
      <c r="O39" s="59"/>
      <c r="P39" s="59"/>
      <c r="Q39" s="59"/>
      <c r="R39" s="59"/>
      <c r="S39" s="59"/>
      <c r="T39" s="59"/>
      <c r="U39" s="59"/>
    </row>
    <row r="40" spans="3:21" ht="48.75" thickBot="1" x14ac:dyDescent="0.3">
      <c r="C40" s="365" t="s">
        <v>230</v>
      </c>
      <c r="D40" s="494">
        <v>1</v>
      </c>
      <c r="E40" s="494">
        <v>189</v>
      </c>
      <c r="F40" s="495"/>
      <c r="G40" s="495"/>
      <c r="H40" s="496"/>
      <c r="I40" s="496"/>
      <c r="J40" s="497">
        <f t="shared" si="0"/>
        <v>1</v>
      </c>
      <c r="K40" s="498">
        <f t="shared" si="1"/>
        <v>189</v>
      </c>
      <c r="N40" s="59"/>
      <c r="O40" s="59"/>
      <c r="P40" s="59"/>
      <c r="Q40" s="59"/>
      <c r="R40" s="59"/>
      <c r="S40" s="60"/>
      <c r="T40" s="60"/>
      <c r="U40" s="59"/>
    </row>
    <row r="41" spans="3:21" ht="48.75" thickBot="1" x14ac:dyDescent="0.3">
      <c r="C41" s="365" t="s">
        <v>200</v>
      </c>
      <c r="D41" s="494"/>
      <c r="E41" s="494"/>
      <c r="F41" s="495">
        <v>1</v>
      </c>
      <c r="G41" s="495">
        <v>480</v>
      </c>
      <c r="H41" s="496"/>
      <c r="I41" s="496"/>
      <c r="J41" s="497">
        <f t="shared" si="0"/>
        <v>1</v>
      </c>
      <c r="K41" s="498">
        <f t="shared" si="1"/>
        <v>480</v>
      </c>
      <c r="N41" s="59"/>
      <c r="O41" s="59"/>
      <c r="P41" s="59"/>
      <c r="Q41" s="59"/>
      <c r="R41" s="59"/>
      <c r="S41" s="59"/>
      <c r="T41" s="59"/>
      <c r="U41" s="59"/>
    </row>
    <row r="42" spans="3:21" ht="48.75" thickBot="1" x14ac:dyDescent="0.3">
      <c r="C42" s="365" t="s">
        <v>201</v>
      </c>
      <c r="D42" s="494"/>
      <c r="E42" s="494"/>
      <c r="F42" s="495">
        <v>1</v>
      </c>
      <c r="G42" s="495">
        <v>105</v>
      </c>
      <c r="H42" s="496"/>
      <c r="I42" s="496"/>
      <c r="J42" s="497">
        <f t="shared" si="0"/>
        <v>1</v>
      </c>
      <c r="K42" s="498">
        <f t="shared" si="1"/>
        <v>105</v>
      </c>
      <c r="N42" s="59"/>
      <c r="O42" s="59"/>
      <c r="P42" s="59"/>
      <c r="Q42" s="59"/>
      <c r="R42" s="59"/>
      <c r="S42" s="59"/>
      <c r="T42" s="59"/>
      <c r="U42" s="59"/>
    </row>
    <row r="43" spans="3:21" ht="24.75" thickBot="1" x14ac:dyDescent="0.3">
      <c r="C43" s="365" t="s">
        <v>202</v>
      </c>
      <c r="D43" s="494"/>
      <c r="E43" s="494"/>
      <c r="F43" s="495">
        <v>1</v>
      </c>
      <c r="G43" s="495">
        <v>280</v>
      </c>
      <c r="H43" s="496"/>
      <c r="I43" s="496"/>
      <c r="J43" s="497">
        <f t="shared" si="0"/>
        <v>1</v>
      </c>
      <c r="K43" s="498">
        <f t="shared" si="1"/>
        <v>280</v>
      </c>
      <c r="N43" s="59"/>
      <c r="O43" s="59"/>
      <c r="P43" s="59"/>
      <c r="Q43" s="59"/>
      <c r="R43" s="59"/>
      <c r="S43" s="59"/>
      <c r="T43" s="59"/>
      <c r="U43" s="59"/>
    </row>
    <row r="44" spans="3:21" ht="36.75" thickBot="1" x14ac:dyDescent="0.3">
      <c r="C44" s="365" t="s">
        <v>203</v>
      </c>
      <c r="D44" s="494"/>
      <c r="E44" s="494"/>
      <c r="F44" s="495">
        <v>1</v>
      </c>
      <c r="G44" s="495">
        <v>150</v>
      </c>
      <c r="H44" s="496"/>
      <c r="I44" s="496"/>
      <c r="J44" s="497">
        <f t="shared" si="0"/>
        <v>1</v>
      </c>
      <c r="K44" s="498">
        <f t="shared" si="1"/>
        <v>150</v>
      </c>
      <c r="N44" s="59"/>
      <c r="O44" s="59"/>
      <c r="P44" s="59"/>
      <c r="Q44" s="59"/>
      <c r="R44" s="59"/>
      <c r="S44" s="59"/>
      <c r="T44" s="59"/>
      <c r="U44" s="59"/>
    </row>
    <row r="45" spans="3:21" ht="24.75" thickBot="1" x14ac:dyDescent="0.3">
      <c r="C45" s="365" t="s">
        <v>204</v>
      </c>
      <c r="D45" s="494"/>
      <c r="E45" s="494"/>
      <c r="F45" s="495">
        <v>1</v>
      </c>
      <c r="G45" s="495">
        <v>335</v>
      </c>
      <c r="H45" s="496"/>
      <c r="I45" s="496"/>
      <c r="J45" s="497">
        <f t="shared" si="0"/>
        <v>1</v>
      </c>
      <c r="K45" s="498">
        <f t="shared" si="1"/>
        <v>335</v>
      </c>
      <c r="N45" s="60"/>
      <c r="O45" s="60"/>
      <c r="P45" s="59"/>
      <c r="Q45" s="59"/>
      <c r="R45" s="59"/>
      <c r="S45" s="59"/>
      <c r="T45" s="59"/>
      <c r="U45" s="59"/>
    </row>
    <row r="46" spans="3:21" ht="24.75" thickBot="1" x14ac:dyDescent="0.3">
      <c r="C46" s="365" t="s">
        <v>205</v>
      </c>
      <c r="D46" s="494">
        <v>1</v>
      </c>
      <c r="E46" s="494">
        <v>26</v>
      </c>
      <c r="F46" s="495">
        <v>2</v>
      </c>
      <c r="G46" s="495">
        <v>782</v>
      </c>
      <c r="H46" s="496"/>
      <c r="I46" s="496"/>
      <c r="J46" s="497">
        <f t="shared" si="0"/>
        <v>3</v>
      </c>
      <c r="K46" s="498">
        <f t="shared" si="1"/>
        <v>808</v>
      </c>
      <c r="N46" s="59"/>
      <c r="O46" s="59"/>
      <c r="P46" s="59"/>
      <c r="Q46" s="59"/>
      <c r="R46" s="59"/>
      <c r="S46" s="59"/>
      <c r="T46" s="59"/>
      <c r="U46" s="59"/>
    </row>
    <row r="47" spans="3:21" ht="36.75" thickBot="1" x14ac:dyDescent="0.3">
      <c r="C47" s="365" t="s">
        <v>206</v>
      </c>
      <c r="D47" s="494"/>
      <c r="E47" s="494"/>
      <c r="F47" s="495">
        <v>1</v>
      </c>
      <c r="G47" s="495">
        <v>250</v>
      </c>
      <c r="H47" s="496"/>
      <c r="I47" s="496"/>
      <c r="J47" s="497">
        <f t="shared" si="0"/>
        <v>1</v>
      </c>
      <c r="K47" s="498">
        <f t="shared" si="1"/>
        <v>250</v>
      </c>
    </row>
    <row r="48" spans="3:21" ht="15.75" thickBot="1" x14ac:dyDescent="0.3">
      <c r="C48" s="365" t="s">
        <v>207</v>
      </c>
      <c r="D48" s="494"/>
      <c r="E48" s="494"/>
      <c r="F48" s="495">
        <v>1</v>
      </c>
      <c r="G48" s="495">
        <v>150</v>
      </c>
      <c r="H48" s="496"/>
      <c r="I48" s="496"/>
      <c r="J48" s="497">
        <f t="shared" si="0"/>
        <v>1</v>
      </c>
      <c r="K48" s="498">
        <f t="shared" si="1"/>
        <v>150</v>
      </c>
    </row>
    <row r="49" spans="3:11" ht="36.75" thickBot="1" x14ac:dyDescent="0.3">
      <c r="C49" s="365" t="s">
        <v>208</v>
      </c>
      <c r="D49" s="494"/>
      <c r="E49" s="494"/>
      <c r="F49" s="495">
        <v>2</v>
      </c>
      <c r="G49" s="495">
        <v>2547</v>
      </c>
      <c r="H49" s="496"/>
      <c r="I49" s="496"/>
      <c r="J49" s="497">
        <f t="shared" si="0"/>
        <v>2</v>
      </c>
      <c r="K49" s="498">
        <f t="shared" si="1"/>
        <v>2547</v>
      </c>
    </row>
    <row r="50" spans="3:11" ht="24.75" thickBot="1" x14ac:dyDescent="0.3">
      <c r="C50" s="365" t="s">
        <v>209</v>
      </c>
      <c r="D50" s="494"/>
      <c r="E50" s="494"/>
      <c r="F50" s="495">
        <v>1</v>
      </c>
      <c r="G50" s="495">
        <v>375</v>
      </c>
      <c r="H50" s="496"/>
      <c r="I50" s="496"/>
      <c r="J50" s="497">
        <f t="shared" si="0"/>
        <v>1</v>
      </c>
      <c r="K50" s="498">
        <f t="shared" si="1"/>
        <v>375</v>
      </c>
    </row>
    <row r="51" spans="3:11" ht="24.75" thickBot="1" x14ac:dyDescent="0.3">
      <c r="C51" s="365" t="s">
        <v>210</v>
      </c>
      <c r="D51" s="494"/>
      <c r="E51" s="494"/>
      <c r="F51" s="495">
        <v>1</v>
      </c>
      <c r="G51" s="495">
        <v>90</v>
      </c>
      <c r="H51" s="496"/>
      <c r="I51" s="496"/>
      <c r="J51" s="497">
        <f t="shared" si="0"/>
        <v>1</v>
      </c>
      <c r="K51" s="498">
        <f t="shared" si="1"/>
        <v>90</v>
      </c>
    </row>
    <row r="52" spans="3:11" ht="72.75" thickBot="1" x14ac:dyDescent="0.3">
      <c r="C52" s="365" t="s">
        <v>211</v>
      </c>
      <c r="D52" s="494"/>
      <c r="E52" s="494"/>
      <c r="F52" s="495">
        <v>1</v>
      </c>
      <c r="G52" s="495">
        <v>3458</v>
      </c>
      <c r="H52" s="496"/>
      <c r="I52" s="496"/>
      <c r="J52" s="497">
        <f t="shared" si="0"/>
        <v>1</v>
      </c>
      <c r="K52" s="498">
        <f t="shared" si="1"/>
        <v>3458</v>
      </c>
    </row>
    <row r="53" spans="3:11" ht="36.75" thickBot="1" x14ac:dyDescent="0.3">
      <c r="C53" s="366" t="s">
        <v>24</v>
      </c>
      <c r="D53" s="494">
        <f>SUM(D12:D52)</f>
        <v>21</v>
      </c>
      <c r="E53" s="494">
        <f>SUM(E12:E52)</f>
        <v>1264</v>
      </c>
      <c r="F53" s="503">
        <f>SUM(F11:F52)</f>
        <v>44</v>
      </c>
      <c r="G53" s="503">
        <f>SUM(G11:G52)</f>
        <v>24911</v>
      </c>
      <c r="H53" s="504">
        <f>SUM(H11:H52)</f>
        <v>19</v>
      </c>
      <c r="I53" s="504">
        <f>SUM(I11:I52)</f>
        <v>21113</v>
      </c>
      <c r="J53" s="505">
        <f>SUM(J11:J52)</f>
        <v>84</v>
      </c>
      <c r="K53" s="506">
        <f>SUM(K11:K52)</f>
        <v>47288</v>
      </c>
    </row>
    <row r="54" spans="3:11" x14ac:dyDescent="0.25">
      <c r="C54" s="17"/>
    </row>
    <row r="56" spans="3:11" x14ac:dyDescent="0.25">
      <c r="C56" s="16"/>
    </row>
    <row r="57" spans="3:11" x14ac:dyDescent="0.25">
      <c r="C57" s="16"/>
    </row>
    <row r="58" spans="3:11" ht="23.25" x14ac:dyDescent="0.25">
      <c r="C58" s="18"/>
      <c r="G58" s="58"/>
    </row>
    <row r="59" spans="3:11" x14ac:dyDescent="0.25">
      <c r="C59" s="4"/>
      <c r="G59" s="58"/>
    </row>
  </sheetData>
  <mergeCells count="10">
    <mergeCell ref="C5:K5"/>
    <mergeCell ref="C6:K6"/>
    <mergeCell ref="C4:K4"/>
    <mergeCell ref="C7:C10"/>
    <mergeCell ref="J7:K9"/>
    <mergeCell ref="D7:I7"/>
    <mergeCell ref="D8:E9"/>
    <mergeCell ref="F8:G8"/>
    <mergeCell ref="H8:I9"/>
    <mergeCell ref="F9:G9"/>
  </mergeCells>
  <printOptions horizontalCentered="1" verticalCentered="1"/>
  <pageMargins left="0.70866141732283472" right="0.70866141732283472" top="0" bottom="0" header="0.31496062992125984" footer="0.31496062992125984"/>
  <pageSetup paperSize="5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C4:G93"/>
  <sheetViews>
    <sheetView zoomScale="80" zoomScaleNormal="80" workbookViewId="0">
      <selection activeCell="D7" sqref="D7:G93"/>
    </sheetView>
  </sheetViews>
  <sheetFormatPr baseColWidth="10" defaultRowHeight="28.5" customHeight="1" x14ac:dyDescent="0.25"/>
  <cols>
    <col min="4" max="4" width="48.42578125" customWidth="1"/>
    <col min="5" max="5" width="17.42578125" style="381" customWidth="1"/>
    <col min="6" max="6" width="41.42578125" style="367" customWidth="1"/>
    <col min="7" max="7" width="61.42578125" customWidth="1"/>
  </cols>
  <sheetData>
    <row r="4" spans="3:7" ht="18" customHeight="1" x14ac:dyDescent="0.25">
      <c r="D4" s="323" t="s">
        <v>183</v>
      </c>
      <c r="E4" s="323"/>
      <c r="F4" s="323"/>
      <c r="G4" s="323"/>
    </row>
    <row r="5" spans="3:7" ht="16.5" customHeight="1" x14ac:dyDescent="0.25">
      <c r="C5" s="242"/>
      <c r="D5" s="323"/>
      <c r="E5" s="323"/>
      <c r="F5" s="323"/>
      <c r="G5" s="323"/>
    </row>
    <row r="6" spans="3:7" ht="18" customHeight="1" thickBot="1" x14ac:dyDescent="0.3">
      <c r="C6" s="243"/>
      <c r="D6" s="368"/>
      <c r="E6" s="368"/>
      <c r="F6" s="368"/>
      <c r="G6" s="368"/>
    </row>
    <row r="7" spans="3:7" ht="30" customHeight="1" x14ac:dyDescent="0.25">
      <c r="D7" s="507" t="s">
        <v>8</v>
      </c>
      <c r="E7" s="508" t="s">
        <v>121</v>
      </c>
      <c r="F7" s="508" t="s">
        <v>111</v>
      </c>
      <c r="G7" s="509" t="s">
        <v>126</v>
      </c>
    </row>
    <row r="8" spans="3:7" ht="33" customHeight="1" x14ac:dyDescent="0.25">
      <c r="D8" s="510" t="s">
        <v>7</v>
      </c>
      <c r="E8" s="511"/>
      <c r="F8" s="511"/>
      <c r="G8" s="512"/>
    </row>
    <row r="9" spans="3:7" ht="51.75" customHeight="1" x14ac:dyDescent="0.25">
      <c r="D9" s="513" t="s">
        <v>237</v>
      </c>
      <c r="E9" s="514">
        <v>8</v>
      </c>
      <c r="F9" s="515" t="s">
        <v>238</v>
      </c>
      <c r="G9" s="516"/>
    </row>
    <row r="10" spans="3:7" ht="33" customHeight="1" x14ac:dyDescent="0.25">
      <c r="D10" s="517" t="s">
        <v>127</v>
      </c>
      <c r="E10" s="518">
        <f>SUM(E9:E9)</f>
        <v>8</v>
      </c>
      <c r="F10" s="519"/>
      <c r="G10" s="520"/>
    </row>
    <row r="11" spans="3:7" ht="49.5" customHeight="1" x14ac:dyDescent="0.25">
      <c r="D11" s="510" t="s">
        <v>2</v>
      </c>
      <c r="E11" s="511"/>
      <c r="F11" s="511"/>
      <c r="G11" s="512"/>
    </row>
    <row r="12" spans="3:7" ht="50.1" customHeight="1" x14ac:dyDescent="0.25">
      <c r="D12" s="513" t="s">
        <v>156</v>
      </c>
      <c r="E12" s="514">
        <v>400</v>
      </c>
      <c r="F12" s="513" t="s">
        <v>239</v>
      </c>
      <c r="G12" s="513" t="s">
        <v>240</v>
      </c>
    </row>
    <row r="13" spans="3:7" ht="50.1" customHeight="1" x14ac:dyDescent="0.25">
      <c r="D13" s="513" t="s">
        <v>241</v>
      </c>
      <c r="E13" s="514">
        <v>150</v>
      </c>
      <c r="F13" s="513" t="s">
        <v>242</v>
      </c>
      <c r="G13" s="513" t="s">
        <v>243</v>
      </c>
    </row>
    <row r="14" spans="3:7" ht="50.1" customHeight="1" x14ac:dyDescent="0.25">
      <c r="D14" s="513" t="s">
        <v>244</v>
      </c>
      <c r="E14" s="514">
        <v>150</v>
      </c>
      <c r="F14" s="513" t="s">
        <v>245</v>
      </c>
      <c r="G14" s="513" t="s">
        <v>246</v>
      </c>
    </row>
    <row r="15" spans="3:7" ht="50.1" customHeight="1" x14ac:dyDescent="0.25">
      <c r="D15" s="513" t="s">
        <v>247</v>
      </c>
      <c r="E15" s="514">
        <v>120</v>
      </c>
      <c r="F15" s="513" t="s">
        <v>248</v>
      </c>
      <c r="G15" s="513" t="s">
        <v>249</v>
      </c>
    </row>
    <row r="16" spans="3:7" ht="50.1" customHeight="1" x14ac:dyDescent="0.25">
      <c r="D16" s="513" t="s">
        <v>250</v>
      </c>
      <c r="E16" s="514">
        <v>226</v>
      </c>
      <c r="F16" s="513" t="s">
        <v>251</v>
      </c>
      <c r="G16" s="513" t="s">
        <v>252</v>
      </c>
    </row>
    <row r="17" spans="4:7" ht="50.1" customHeight="1" x14ac:dyDescent="0.25">
      <c r="D17" s="513" t="s">
        <v>253</v>
      </c>
      <c r="E17" s="514">
        <v>500</v>
      </c>
      <c r="F17" s="513" t="s">
        <v>254</v>
      </c>
      <c r="G17" s="513" t="s">
        <v>255</v>
      </c>
    </row>
    <row r="18" spans="4:7" ht="50.1" customHeight="1" x14ac:dyDescent="0.25">
      <c r="D18" s="513" t="s">
        <v>256</v>
      </c>
      <c r="E18" s="514">
        <v>500</v>
      </c>
      <c r="F18" s="513" t="s">
        <v>257</v>
      </c>
      <c r="G18" s="513" t="s">
        <v>258</v>
      </c>
    </row>
    <row r="19" spans="4:7" ht="50.1" customHeight="1" x14ac:dyDescent="0.25">
      <c r="D19" s="513" t="s">
        <v>259</v>
      </c>
      <c r="E19" s="514">
        <v>600</v>
      </c>
      <c r="F19" s="513" t="s">
        <v>260</v>
      </c>
      <c r="G19" s="513" t="s">
        <v>261</v>
      </c>
    </row>
    <row r="20" spans="4:7" ht="50.1" customHeight="1" x14ac:dyDescent="0.25">
      <c r="D20" s="513" t="s">
        <v>262</v>
      </c>
      <c r="E20" s="514">
        <v>400</v>
      </c>
      <c r="F20" s="513" t="s">
        <v>263</v>
      </c>
      <c r="G20" s="513" t="s">
        <v>264</v>
      </c>
    </row>
    <row r="21" spans="4:7" ht="50.1" customHeight="1" x14ac:dyDescent="0.25">
      <c r="D21" s="513" t="s">
        <v>265</v>
      </c>
      <c r="E21" s="514">
        <v>220</v>
      </c>
      <c r="F21" s="513" t="s">
        <v>266</v>
      </c>
      <c r="G21" s="513" t="s">
        <v>267</v>
      </c>
    </row>
    <row r="22" spans="4:7" ht="50.1" customHeight="1" x14ac:dyDescent="0.25">
      <c r="D22" s="513" t="s">
        <v>268</v>
      </c>
      <c r="E22" s="514">
        <v>150</v>
      </c>
      <c r="F22" s="513" t="s">
        <v>269</v>
      </c>
      <c r="G22" s="513" t="s">
        <v>270</v>
      </c>
    </row>
    <row r="23" spans="4:7" ht="50.1" customHeight="1" x14ac:dyDescent="0.25">
      <c r="D23" s="513" t="s">
        <v>271</v>
      </c>
      <c r="E23" s="514">
        <v>120</v>
      </c>
      <c r="F23" s="513" t="s">
        <v>272</v>
      </c>
      <c r="G23" s="513" t="s">
        <v>157</v>
      </c>
    </row>
    <row r="24" spans="4:7" ht="50.1" customHeight="1" x14ac:dyDescent="0.25">
      <c r="D24" s="513" t="s">
        <v>273</v>
      </c>
      <c r="E24" s="514">
        <v>500</v>
      </c>
      <c r="F24" s="513" t="s">
        <v>274</v>
      </c>
      <c r="G24" s="513" t="s">
        <v>275</v>
      </c>
    </row>
    <row r="25" spans="4:7" ht="50.1" customHeight="1" x14ac:dyDescent="0.25">
      <c r="D25" s="513" t="s">
        <v>152</v>
      </c>
      <c r="E25" s="514">
        <v>1000</v>
      </c>
      <c r="F25" s="513" t="s">
        <v>276</v>
      </c>
      <c r="G25" s="513" t="s">
        <v>277</v>
      </c>
    </row>
    <row r="26" spans="4:7" ht="50.1" customHeight="1" x14ac:dyDescent="0.25">
      <c r="D26" s="513" t="s">
        <v>278</v>
      </c>
      <c r="E26" s="514">
        <v>575</v>
      </c>
      <c r="F26" s="513" t="s">
        <v>279</v>
      </c>
      <c r="G26" s="513" t="s">
        <v>280</v>
      </c>
    </row>
    <row r="27" spans="4:7" ht="50.1" customHeight="1" x14ac:dyDescent="0.25">
      <c r="D27" s="513" t="s">
        <v>281</v>
      </c>
      <c r="E27" s="514">
        <v>350</v>
      </c>
      <c r="F27" s="513" t="s">
        <v>282</v>
      </c>
      <c r="G27" s="513" t="s">
        <v>280</v>
      </c>
    </row>
    <row r="28" spans="4:7" ht="50.1" customHeight="1" x14ac:dyDescent="0.25">
      <c r="D28" s="513" t="s">
        <v>283</v>
      </c>
      <c r="E28" s="514">
        <v>500</v>
      </c>
      <c r="F28" s="513" t="s">
        <v>284</v>
      </c>
      <c r="G28" s="513" t="s">
        <v>285</v>
      </c>
    </row>
    <row r="29" spans="4:7" ht="50.1" customHeight="1" x14ac:dyDescent="0.25">
      <c r="D29" s="513" t="s">
        <v>286</v>
      </c>
      <c r="E29" s="514">
        <v>500</v>
      </c>
      <c r="F29" s="513" t="s">
        <v>287</v>
      </c>
      <c r="G29" s="513" t="s">
        <v>288</v>
      </c>
    </row>
    <row r="30" spans="4:7" ht="50.1" customHeight="1" x14ac:dyDescent="0.25">
      <c r="D30" s="513" t="s">
        <v>289</v>
      </c>
      <c r="E30" s="514">
        <v>250</v>
      </c>
      <c r="F30" s="513" t="s">
        <v>290</v>
      </c>
      <c r="G30" s="513" t="s">
        <v>291</v>
      </c>
    </row>
    <row r="31" spans="4:7" ht="50.1" customHeight="1" x14ac:dyDescent="0.25">
      <c r="D31" s="513" t="s">
        <v>292</v>
      </c>
      <c r="E31" s="514">
        <v>200</v>
      </c>
      <c r="F31" s="513" t="s">
        <v>293</v>
      </c>
      <c r="G31" s="513" t="s">
        <v>294</v>
      </c>
    </row>
    <row r="32" spans="4:7" ht="50.1" customHeight="1" x14ac:dyDescent="0.25">
      <c r="D32" s="513" t="s">
        <v>295</v>
      </c>
      <c r="E32" s="514">
        <v>270</v>
      </c>
      <c r="F32" s="513" t="s">
        <v>296</v>
      </c>
      <c r="G32" s="513" t="s">
        <v>297</v>
      </c>
    </row>
    <row r="33" spans="4:7" ht="50.1" customHeight="1" x14ac:dyDescent="0.25">
      <c r="D33" s="513" t="s">
        <v>298</v>
      </c>
      <c r="E33" s="514">
        <v>480</v>
      </c>
      <c r="F33" s="513" t="s">
        <v>299</v>
      </c>
      <c r="G33" s="513" t="s">
        <v>300</v>
      </c>
    </row>
    <row r="34" spans="4:7" ht="50.1" customHeight="1" x14ac:dyDescent="0.25">
      <c r="D34" s="513" t="s">
        <v>301</v>
      </c>
      <c r="E34" s="514">
        <v>2309</v>
      </c>
      <c r="F34" s="513" t="s">
        <v>302</v>
      </c>
      <c r="G34" s="513" t="s">
        <v>303</v>
      </c>
    </row>
    <row r="35" spans="4:7" ht="50.1" customHeight="1" x14ac:dyDescent="0.25">
      <c r="D35" s="513" t="s">
        <v>304</v>
      </c>
      <c r="E35" s="514">
        <v>105</v>
      </c>
      <c r="F35" s="513" t="s">
        <v>305</v>
      </c>
      <c r="G35" s="513" t="s">
        <v>306</v>
      </c>
    </row>
    <row r="36" spans="4:7" ht="50.1" customHeight="1" x14ac:dyDescent="0.25">
      <c r="D36" s="513" t="s">
        <v>307</v>
      </c>
      <c r="E36" s="514">
        <v>300</v>
      </c>
      <c r="F36" s="513" t="s">
        <v>308</v>
      </c>
      <c r="G36" s="513" t="s">
        <v>309</v>
      </c>
    </row>
    <row r="37" spans="4:7" ht="50.1" customHeight="1" x14ac:dyDescent="0.25">
      <c r="D37" s="513" t="s">
        <v>310</v>
      </c>
      <c r="E37" s="514">
        <v>230</v>
      </c>
      <c r="F37" s="513" t="s">
        <v>311</v>
      </c>
      <c r="G37" s="513" t="s">
        <v>258</v>
      </c>
    </row>
    <row r="38" spans="4:7" ht="50.1" customHeight="1" x14ac:dyDescent="0.25">
      <c r="D38" s="513" t="s">
        <v>312</v>
      </c>
      <c r="E38" s="514">
        <v>280</v>
      </c>
      <c r="F38" s="513" t="s">
        <v>313</v>
      </c>
      <c r="G38" s="513" t="s">
        <v>314</v>
      </c>
    </row>
    <row r="39" spans="4:7" ht="50.1" customHeight="1" x14ac:dyDescent="0.25">
      <c r="D39" s="513" t="s">
        <v>315</v>
      </c>
      <c r="E39" s="514">
        <v>335</v>
      </c>
      <c r="F39" s="513" t="s">
        <v>316</v>
      </c>
      <c r="G39" s="513" t="s">
        <v>317</v>
      </c>
    </row>
    <row r="40" spans="4:7" ht="50.1" customHeight="1" x14ac:dyDescent="0.25">
      <c r="D40" s="513" t="s">
        <v>318</v>
      </c>
      <c r="E40" s="514">
        <v>150</v>
      </c>
      <c r="F40" s="513" t="s">
        <v>319</v>
      </c>
      <c r="G40" s="513" t="s">
        <v>243</v>
      </c>
    </row>
    <row r="41" spans="4:7" ht="50.1" customHeight="1" x14ac:dyDescent="0.25">
      <c r="D41" s="513" t="s">
        <v>320</v>
      </c>
      <c r="E41" s="514">
        <v>335</v>
      </c>
      <c r="F41" s="513" t="s">
        <v>319</v>
      </c>
      <c r="G41" s="513" t="s">
        <v>314</v>
      </c>
    </row>
    <row r="42" spans="4:7" ht="50.1" customHeight="1" x14ac:dyDescent="0.25">
      <c r="D42" s="513" t="s">
        <v>321</v>
      </c>
      <c r="E42" s="514">
        <v>396</v>
      </c>
      <c r="F42" s="513" t="s">
        <v>322</v>
      </c>
      <c r="G42" s="513" t="s">
        <v>323</v>
      </c>
    </row>
    <row r="43" spans="4:7" ht="50.1" customHeight="1" x14ac:dyDescent="0.25">
      <c r="D43" s="513" t="s">
        <v>324</v>
      </c>
      <c r="E43" s="514">
        <v>120</v>
      </c>
      <c r="F43" s="513" t="s">
        <v>325</v>
      </c>
      <c r="G43" s="513" t="s">
        <v>326</v>
      </c>
    </row>
    <row r="44" spans="4:7" ht="50.1" customHeight="1" x14ac:dyDescent="0.25">
      <c r="D44" s="513" t="s">
        <v>327</v>
      </c>
      <c r="E44" s="514">
        <v>386</v>
      </c>
      <c r="F44" s="513" t="s">
        <v>328</v>
      </c>
      <c r="G44" s="513" t="s">
        <v>329</v>
      </c>
    </row>
    <row r="45" spans="4:7" ht="84" customHeight="1" x14ac:dyDescent="0.25">
      <c r="D45" s="513" t="s">
        <v>330</v>
      </c>
      <c r="E45" s="514">
        <v>250</v>
      </c>
      <c r="F45" s="513" t="s">
        <v>331</v>
      </c>
      <c r="G45" s="513" t="s">
        <v>332</v>
      </c>
    </row>
    <row r="46" spans="4:7" ht="50.1" customHeight="1" x14ac:dyDescent="0.25">
      <c r="D46" s="513" t="s">
        <v>333</v>
      </c>
      <c r="E46" s="514">
        <v>1839</v>
      </c>
      <c r="F46" s="513" t="s">
        <v>331</v>
      </c>
      <c r="G46" s="513" t="s">
        <v>334</v>
      </c>
    </row>
    <row r="47" spans="4:7" ht="75" customHeight="1" x14ac:dyDescent="0.25">
      <c r="D47" s="513" t="s">
        <v>335</v>
      </c>
      <c r="E47" s="514">
        <v>400</v>
      </c>
      <c r="F47" s="513" t="s">
        <v>336</v>
      </c>
      <c r="G47" s="513" t="s">
        <v>337</v>
      </c>
    </row>
    <row r="48" spans="4:7" ht="50.1" customHeight="1" x14ac:dyDescent="0.25">
      <c r="D48" s="513" t="s">
        <v>338</v>
      </c>
      <c r="E48" s="514">
        <v>150</v>
      </c>
      <c r="F48" s="513" t="s">
        <v>339</v>
      </c>
      <c r="G48" s="513" t="s">
        <v>332</v>
      </c>
    </row>
    <row r="49" spans="4:7" ht="50.1" customHeight="1" x14ac:dyDescent="0.25">
      <c r="D49" s="513" t="s">
        <v>340</v>
      </c>
      <c r="E49" s="514">
        <v>250</v>
      </c>
      <c r="F49" s="513" t="s">
        <v>341</v>
      </c>
      <c r="G49" s="513" t="s">
        <v>342</v>
      </c>
    </row>
    <row r="50" spans="4:7" ht="50.1" customHeight="1" x14ac:dyDescent="0.25">
      <c r="D50" s="513" t="s">
        <v>343</v>
      </c>
      <c r="E50" s="514">
        <v>2445</v>
      </c>
      <c r="F50" s="513" t="s">
        <v>344</v>
      </c>
      <c r="G50" s="513" t="s">
        <v>155</v>
      </c>
    </row>
    <row r="51" spans="4:7" ht="50.1" customHeight="1" x14ac:dyDescent="0.25">
      <c r="D51" s="513" t="s">
        <v>345</v>
      </c>
      <c r="E51" s="514">
        <v>1990</v>
      </c>
      <c r="F51" s="513" t="s">
        <v>346</v>
      </c>
      <c r="G51" s="513" t="s">
        <v>154</v>
      </c>
    </row>
    <row r="52" spans="4:7" ht="50.1" customHeight="1" x14ac:dyDescent="0.25">
      <c r="D52" s="513" t="s">
        <v>347</v>
      </c>
      <c r="E52" s="514">
        <v>557</v>
      </c>
      <c r="F52" s="513" t="s">
        <v>348</v>
      </c>
      <c r="G52" s="513" t="s">
        <v>349</v>
      </c>
    </row>
    <row r="53" spans="4:7" ht="50.1" customHeight="1" x14ac:dyDescent="0.25">
      <c r="D53" s="513" t="s">
        <v>350</v>
      </c>
      <c r="E53" s="514">
        <v>375</v>
      </c>
      <c r="F53" s="513" t="s">
        <v>351</v>
      </c>
      <c r="G53" s="513" t="s">
        <v>261</v>
      </c>
    </row>
    <row r="54" spans="4:7" ht="75" customHeight="1" x14ac:dyDescent="0.25">
      <c r="D54" s="513" t="s">
        <v>352</v>
      </c>
      <c r="E54" s="514">
        <v>90</v>
      </c>
      <c r="F54" s="513" t="s">
        <v>353</v>
      </c>
      <c r="G54" s="513" t="s">
        <v>160</v>
      </c>
    </row>
    <row r="55" spans="4:7" ht="64.5" customHeight="1" x14ac:dyDescent="0.25">
      <c r="D55" s="517" t="s">
        <v>128</v>
      </c>
      <c r="E55" s="518">
        <f>SUM(E12:E54)</f>
        <v>21453</v>
      </c>
      <c r="F55" s="519"/>
      <c r="G55" s="520"/>
    </row>
    <row r="56" spans="4:7" ht="51.75" customHeight="1" x14ac:dyDescent="0.25">
      <c r="D56" s="510" t="s">
        <v>354</v>
      </c>
      <c r="E56" s="511"/>
      <c r="F56" s="511"/>
      <c r="G56" s="512"/>
    </row>
    <row r="57" spans="4:7" ht="69.75" customHeight="1" x14ac:dyDescent="0.25">
      <c r="D57" s="521" t="s">
        <v>355</v>
      </c>
      <c r="E57" s="522">
        <v>3458</v>
      </c>
      <c r="F57" s="522" t="s">
        <v>356</v>
      </c>
      <c r="G57" s="523" t="s">
        <v>357</v>
      </c>
    </row>
    <row r="58" spans="4:7" ht="51.75" customHeight="1" x14ac:dyDescent="0.25">
      <c r="D58" s="517" t="s">
        <v>358</v>
      </c>
      <c r="E58" s="518">
        <f>+E57</f>
        <v>3458</v>
      </c>
      <c r="F58" s="524"/>
      <c r="G58" s="525"/>
    </row>
    <row r="59" spans="4:7" ht="50.25" customHeight="1" x14ac:dyDescent="0.25">
      <c r="D59" s="510" t="s">
        <v>40</v>
      </c>
      <c r="E59" s="511"/>
      <c r="F59" s="511"/>
      <c r="G59" s="512"/>
    </row>
    <row r="60" spans="4:7" ht="63.75" customHeight="1" x14ac:dyDescent="0.25">
      <c r="D60" s="513" t="s">
        <v>359</v>
      </c>
      <c r="E60" s="514">
        <v>240</v>
      </c>
      <c r="F60" s="513" t="s">
        <v>360</v>
      </c>
      <c r="G60" s="513" t="s">
        <v>361</v>
      </c>
    </row>
    <row r="61" spans="4:7" ht="50.1" customHeight="1" x14ac:dyDescent="0.25">
      <c r="D61" s="513" t="s">
        <v>362</v>
      </c>
      <c r="E61" s="514">
        <v>100</v>
      </c>
      <c r="F61" s="513" t="s">
        <v>363</v>
      </c>
      <c r="G61" s="513" t="s">
        <v>364</v>
      </c>
    </row>
    <row r="62" spans="4:7" ht="50.1" customHeight="1" x14ac:dyDescent="0.25">
      <c r="D62" s="513" t="s">
        <v>365</v>
      </c>
      <c r="E62" s="514">
        <v>300</v>
      </c>
      <c r="F62" s="513" t="s">
        <v>299</v>
      </c>
      <c r="G62" s="513" t="s">
        <v>246</v>
      </c>
    </row>
    <row r="63" spans="4:7" ht="72" customHeight="1" x14ac:dyDescent="0.25">
      <c r="D63" s="513" t="s">
        <v>366</v>
      </c>
      <c r="E63" s="514">
        <v>3</v>
      </c>
      <c r="F63" s="513" t="s">
        <v>363</v>
      </c>
      <c r="G63" s="513" t="s">
        <v>367</v>
      </c>
    </row>
    <row r="64" spans="4:7" ht="50.1" customHeight="1" x14ac:dyDescent="0.25">
      <c r="D64" s="513" t="s">
        <v>368</v>
      </c>
      <c r="E64" s="514">
        <v>250</v>
      </c>
      <c r="F64" s="513" t="s">
        <v>299</v>
      </c>
      <c r="G64" s="513" t="s">
        <v>369</v>
      </c>
    </row>
    <row r="65" spans="4:7" ht="50.1" customHeight="1" x14ac:dyDescent="0.25">
      <c r="D65" s="513" t="s">
        <v>370</v>
      </c>
      <c r="E65" s="514">
        <v>6000</v>
      </c>
      <c r="F65" s="513" t="s">
        <v>299</v>
      </c>
      <c r="G65" s="513" t="s">
        <v>371</v>
      </c>
    </row>
    <row r="66" spans="4:7" ht="50.1" customHeight="1" x14ac:dyDescent="0.25">
      <c r="D66" s="513" t="s">
        <v>372</v>
      </c>
      <c r="E66" s="514">
        <v>1050</v>
      </c>
      <c r="F66" s="513" t="s">
        <v>373</v>
      </c>
      <c r="G66" s="513" t="s">
        <v>161</v>
      </c>
    </row>
    <row r="67" spans="4:7" ht="50.1" customHeight="1" x14ac:dyDescent="0.25">
      <c r="D67" s="513" t="s">
        <v>374</v>
      </c>
      <c r="E67" s="514">
        <v>200</v>
      </c>
      <c r="F67" s="513" t="s">
        <v>158</v>
      </c>
      <c r="G67" s="513" t="s">
        <v>258</v>
      </c>
    </row>
    <row r="68" spans="4:7" ht="50.1" customHeight="1" x14ac:dyDescent="0.25">
      <c r="D68" s="513" t="s">
        <v>375</v>
      </c>
      <c r="E68" s="514">
        <v>50</v>
      </c>
      <c r="F68" s="513" t="s">
        <v>158</v>
      </c>
      <c r="G68" s="513" t="s">
        <v>376</v>
      </c>
    </row>
    <row r="69" spans="4:7" ht="50.1" customHeight="1" x14ac:dyDescent="0.25">
      <c r="D69" s="513" t="s">
        <v>377</v>
      </c>
      <c r="E69" s="514">
        <v>150</v>
      </c>
      <c r="F69" s="513" t="s">
        <v>378</v>
      </c>
      <c r="G69" s="513" t="s">
        <v>379</v>
      </c>
    </row>
    <row r="70" spans="4:7" ht="82.5" customHeight="1" x14ac:dyDescent="0.25">
      <c r="D70" s="513" t="s">
        <v>380</v>
      </c>
      <c r="E70" s="514">
        <v>9500</v>
      </c>
      <c r="F70" s="513" t="s">
        <v>381</v>
      </c>
      <c r="G70" s="513" t="s">
        <v>382</v>
      </c>
    </row>
    <row r="71" spans="4:7" ht="50.1" customHeight="1" x14ac:dyDescent="0.25">
      <c r="D71" s="513" t="s">
        <v>219</v>
      </c>
      <c r="E71" s="514">
        <v>200</v>
      </c>
      <c r="F71" s="513" t="s">
        <v>383</v>
      </c>
      <c r="G71" s="513" t="s">
        <v>384</v>
      </c>
    </row>
    <row r="72" spans="4:7" ht="50.1" customHeight="1" x14ac:dyDescent="0.25">
      <c r="D72" s="513" t="s">
        <v>385</v>
      </c>
      <c r="E72" s="514">
        <v>100</v>
      </c>
      <c r="F72" s="513" t="s">
        <v>386</v>
      </c>
      <c r="G72" s="513" t="s">
        <v>387</v>
      </c>
    </row>
    <row r="73" spans="4:7" ht="50.1" customHeight="1" x14ac:dyDescent="0.25">
      <c r="D73" s="513" t="s">
        <v>221</v>
      </c>
      <c r="E73" s="514">
        <v>400</v>
      </c>
      <c r="F73" s="513" t="s">
        <v>388</v>
      </c>
      <c r="G73" s="513" t="s">
        <v>389</v>
      </c>
    </row>
    <row r="74" spans="4:7" ht="50.1" customHeight="1" x14ac:dyDescent="0.25">
      <c r="D74" s="513" t="s">
        <v>390</v>
      </c>
      <c r="E74" s="514">
        <v>220</v>
      </c>
      <c r="F74" s="513" t="s">
        <v>153</v>
      </c>
      <c r="G74" s="513" t="s">
        <v>391</v>
      </c>
    </row>
    <row r="75" spans="4:7" ht="50.1" customHeight="1" x14ac:dyDescent="0.25">
      <c r="D75" s="513" t="s">
        <v>392</v>
      </c>
      <c r="E75" s="514">
        <v>100</v>
      </c>
      <c r="F75" s="513" t="s">
        <v>393</v>
      </c>
      <c r="G75" s="513" t="s">
        <v>394</v>
      </c>
    </row>
    <row r="76" spans="4:7" ht="87" customHeight="1" x14ac:dyDescent="0.25">
      <c r="D76" s="513" t="s">
        <v>395</v>
      </c>
      <c r="E76" s="514">
        <v>250</v>
      </c>
      <c r="F76" s="513" t="s">
        <v>396</v>
      </c>
      <c r="G76" s="513" t="s">
        <v>397</v>
      </c>
    </row>
    <row r="77" spans="4:7" ht="50.1" customHeight="1" x14ac:dyDescent="0.25">
      <c r="D77" s="513" t="s">
        <v>398</v>
      </c>
      <c r="E77" s="514">
        <v>2000</v>
      </c>
      <c r="F77" s="513" t="s">
        <v>399</v>
      </c>
      <c r="G77" s="513" t="s">
        <v>400</v>
      </c>
    </row>
    <row r="78" spans="4:7" ht="28.5" customHeight="1" x14ac:dyDescent="0.25">
      <c r="D78" s="517" t="s">
        <v>129</v>
      </c>
      <c r="E78" s="518">
        <f>SUM(E60:E77)</f>
        <v>21113</v>
      </c>
      <c r="F78" s="519"/>
      <c r="G78" s="520"/>
    </row>
    <row r="79" spans="4:7" ht="28.5" customHeight="1" x14ac:dyDescent="0.25">
      <c r="D79" s="510" t="s">
        <v>150</v>
      </c>
      <c r="E79" s="511"/>
      <c r="F79" s="511"/>
      <c r="G79" s="512"/>
    </row>
    <row r="80" spans="4:7" ht="50.1" customHeight="1" x14ac:dyDescent="0.25">
      <c r="D80" s="513" t="s">
        <v>162</v>
      </c>
      <c r="E80" s="514">
        <v>105</v>
      </c>
      <c r="F80" s="513" t="s">
        <v>401</v>
      </c>
      <c r="G80" s="513" t="s">
        <v>402</v>
      </c>
    </row>
    <row r="81" spans="4:7" ht="50.1" customHeight="1" x14ac:dyDescent="0.25">
      <c r="D81" s="513" t="s">
        <v>403</v>
      </c>
      <c r="E81" s="514">
        <v>97</v>
      </c>
      <c r="F81" s="513" t="s">
        <v>404</v>
      </c>
      <c r="G81" s="513" t="s">
        <v>405</v>
      </c>
    </row>
    <row r="82" spans="4:7" ht="50.1" customHeight="1" x14ac:dyDescent="0.25">
      <c r="D82" s="513" t="s">
        <v>406</v>
      </c>
      <c r="E82" s="514">
        <v>58</v>
      </c>
      <c r="F82" s="513" t="s">
        <v>151</v>
      </c>
      <c r="G82" s="513" t="s">
        <v>407</v>
      </c>
    </row>
    <row r="83" spans="4:7" ht="50.1" customHeight="1" x14ac:dyDescent="0.25">
      <c r="D83" s="513" t="s">
        <v>408</v>
      </c>
      <c r="E83" s="514">
        <v>244</v>
      </c>
      <c r="F83" s="513" t="s">
        <v>151</v>
      </c>
      <c r="G83" s="513" t="s">
        <v>163</v>
      </c>
    </row>
    <row r="84" spans="4:7" ht="50.1" customHeight="1" x14ac:dyDescent="0.25">
      <c r="D84" s="513" t="s">
        <v>409</v>
      </c>
      <c r="E84" s="514">
        <v>76</v>
      </c>
      <c r="F84" s="513" t="s">
        <v>410</v>
      </c>
      <c r="G84" s="513" t="s">
        <v>159</v>
      </c>
    </row>
    <row r="85" spans="4:7" ht="50.1" customHeight="1" x14ac:dyDescent="0.25">
      <c r="D85" s="513" t="s">
        <v>411</v>
      </c>
      <c r="E85" s="514">
        <v>54</v>
      </c>
      <c r="F85" s="513" t="s">
        <v>272</v>
      </c>
      <c r="G85" s="513" t="s">
        <v>412</v>
      </c>
    </row>
    <row r="86" spans="4:7" ht="50.1" customHeight="1" x14ac:dyDescent="0.25">
      <c r="D86" s="513" t="s">
        <v>413</v>
      </c>
      <c r="E86" s="514">
        <v>40</v>
      </c>
      <c r="F86" s="513" t="s">
        <v>414</v>
      </c>
      <c r="G86" s="513" t="s">
        <v>415</v>
      </c>
    </row>
    <row r="87" spans="4:7" ht="50.1" customHeight="1" x14ac:dyDescent="0.25">
      <c r="D87" s="513" t="s">
        <v>416</v>
      </c>
      <c r="E87" s="514">
        <v>49</v>
      </c>
      <c r="F87" s="513" t="s">
        <v>356</v>
      </c>
      <c r="G87" s="513" t="s">
        <v>417</v>
      </c>
    </row>
    <row r="88" spans="4:7" ht="50.1" customHeight="1" x14ac:dyDescent="0.25">
      <c r="D88" s="513" t="s">
        <v>418</v>
      </c>
      <c r="E88" s="514">
        <v>105</v>
      </c>
      <c r="F88" s="513" t="s">
        <v>419</v>
      </c>
      <c r="G88" s="513" t="s">
        <v>420</v>
      </c>
    </row>
    <row r="89" spans="4:7" ht="72.75" customHeight="1" x14ac:dyDescent="0.25">
      <c r="D89" s="513" t="s">
        <v>421</v>
      </c>
      <c r="E89" s="514">
        <v>159</v>
      </c>
      <c r="F89" s="513" t="s">
        <v>422</v>
      </c>
      <c r="G89" s="513" t="s">
        <v>423</v>
      </c>
    </row>
    <row r="90" spans="4:7" ht="50.1" customHeight="1" x14ac:dyDescent="0.25">
      <c r="D90" s="513" t="s">
        <v>424</v>
      </c>
      <c r="E90" s="514">
        <v>189</v>
      </c>
      <c r="F90" s="513" t="s">
        <v>425</v>
      </c>
      <c r="G90" s="513" t="s">
        <v>332</v>
      </c>
    </row>
    <row r="91" spans="4:7" ht="50.1" customHeight="1" x14ac:dyDescent="0.25">
      <c r="D91" s="513" t="s">
        <v>426</v>
      </c>
      <c r="E91" s="514">
        <v>88</v>
      </c>
      <c r="F91" s="513" t="s">
        <v>427</v>
      </c>
      <c r="G91" s="513" t="s">
        <v>428</v>
      </c>
    </row>
    <row r="92" spans="4:7" ht="28.5" customHeight="1" x14ac:dyDescent="0.25">
      <c r="D92" s="517" t="s">
        <v>164</v>
      </c>
      <c r="E92" s="518">
        <f>SUM(E80:E91)</f>
        <v>1264</v>
      </c>
      <c r="F92" s="519"/>
      <c r="G92" s="520"/>
    </row>
    <row r="93" spans="4:7" ht="28.5" customHeight="1" thickBot="1" x14ac:dyDescent="0.3">
      <c r="D93" s="526" t="s">
        <v>130</v>
      </c>
      <c r="E93" s="527">
        <f>+E92+E78+E55+E10+E58</f>
        <v>47296</v>
      </c>
      <c r="F93" s="528"/>
      <c r="G93" s="529"/>
    </row>
  </sheetData>
  <mergeCells count="12">
    <mergeCell ref="F78:G78"/>
    <mergeCell ref="D79:G79"/>
    <mergeCell ref="F92:G92"/>
    <mergeCell ref="F93:G93"/>
    <mergeCell ref="F55:G55"/>
    <mergeCell ref="D56:G56"/>
    <mergeCell ref="D59:G59"/>
    <mergeCell ref="D4:G6"/>
    <mergeCell ref="D8:G8"/>
    <mergeCell ref="F9:G9"/>
    <mergeCell ref="F10:G10"/>
    <mergeCell ref="D11:G11"/>
  </mergeCells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C6:M49"/>
  <sheetViews>
    <sheetView topLeftCell="B37" zoomScale="80" zoomScaleNormal="80" workbookViewId="0">
      <selection activeCell="G17" sqref="G17"/>
    </sheetView>
  </sheetViews>
  <sheetFormatPr baseColWidth="10" defaultRowHeight="15" x14ac:dyDescent="0.25"/>
  <cols>
    <col min="3" max="3" width="47.42578125" bestFit="1" customWidth="1"/>
    <col min="13" max="13" width="14.140625" bestFit="1" customWidth="1"/>
  </cols>
  <sheetData>
    <row r="6" spans="3:13" x14ac:dyDescent="0.25">
      <c r="C6" s="336" t="s">
        <v>138</v>
      </c>
      <c r="D6" s="336"/>
      <c r="E6" s="336"/>
      <c r="F6" s="336"/>
      <c r="G6" s="336"/>
      <c r="H6" s="336"/>
      <c r="I6" s="105"/>
      <c r="J6" s="105"/>
      <c r="K6" s="105"/>
      <c r="L6" s="105"/>
      <c r="M6" s="105"/>
    </row>
    <row r="7" spans="3:13" x14ac:dyDescent="0.25">
      <c r="C7" s="336" t="s">
        <v>117</v>
      </c>
      <c r="D7" s="336"/>
      <c r="E7" s="336"/>
      <c r="F7" s="336"/>
      <c r="G7" s="336"/>
      <c r="H7" s="336"/>
      <c r="I7" s="105"/>
      <c r="J7" s="105"/>
      <c r="K7" s="105"/>
      <c r="L7" s="105"/>
      <c r="M7" s="105"/>
    </row>
    <row r="8" spans="3:13" ht="18.75" x14ac:dyDescent="0.25">
      <c r="C8" s="299" t="s">
        <v>20</v>
      </c>
      <c r="D8" s="299"/>
      <c r="E8" s="299"/>
      <c r="F8" s="299"/>
      <c r="G8" s="299"/>
      <c r="H8" s="299"/>
      <c r="I8" s="31"/>
      <c r="J8" s="31"/>
      <c r="K8" s="31"/>
      <c r="L8" s="31"/>
      <c r="M8" s="31"/>
    </row>
    <row r="9" spans="3:13" ht="16.5" thickBot="1" x14ac:dyDescent="0.3">
      <c r="C9" s="337" t="s">
        <v>137</v>
      </c>
      <c r="D9" s="337"/>
      <c r="E9" s="337"/>
      <c r="F9" s="337"/>
      <c r="G9" s="337"/>
      <c r="H9" s="337"/>
      <c r="I9" s="106"/>
      <c r="J9" s="106"/>
      <c r="K9" s="106"/>
      <c r="L9" s="106"/>
      <c r="M9" s="106"/>
    </row>
    <row r="10" spans="3:13" ht="16.5" customHeight="1" thickBot="1" x14ac:dyDescent="0.3">
      <c r="C10" s="325" t="s">
        <v>41</v>
      </c>
      <c r="D10" s="327" t="s">
        <v>131</v>
      </c>
      <c r="E10" s="328"/>
      <c r="F10" s="328"/>
      <c r="G10" s="328"/>
      <c r="H10" s="329" t="s">
        <v>25</v>
      </c>
      <c r="I10" s="85"/>
      <c r="J10" s="85"/>
      <c r="K10" s="85"/>
      <c r="L10" s="85"/>
      <c r="M10" s="324"/>
    </row>
    <row r="11" spans="3:13" ht="21.75" customHeight="1" thickBot="1" x14ac:dyDescent="0.3">
      <c r="C11" s="326"/>
      <c r="D11" s="32" t="s">
        <v>26</v>
      </c>
      <c r="E11" s="32" t="s">
        <v>27</v>
      </c>
      <c r="F11" s="74" t="s">
        <v>28</v>
      </c>
      <c r="G11" s="119" t="s">
        <v>29</v>
      </c>
      <c r="H11" s="330"/>
      <c r="I11" s="86"/>
      <c r="J11" s="86"/>
      <c r="K11" s="86"/>
      <c r="L11" s="63"/>
      <c r="M11" s="324"/>
    </row>
    <row r="12" spans="3:13" ht="12" customHeight="1" thickBot="1" x14ac:dyDescent="0.3">
      <c r="C12" s="41" t="s">
        <v>13</v>
      </c>
      <c r="D12" s="53"/>
      <c r="E12" s="54"/>
      <c r="F12" s="75"/>
      <c r="G12" s="120"/>
      <c r="H12" s="88"/>
      <c r="I12" s="63"/>
      <c r="J12" s="63"/>
      <c r="K12" s="63"/>
      <c r="L12" s="63"/>
      <c r="M12" s="63"/>
    </row>
    <row r="13" spans="3:13" ht="16.5" thickBot="1" x14ac:dyDescent="0.3">
      <c r="C13" s="42" t="s">
        <v>7</v>
      </c>
      <c r="D13" s="131">
        <v>165</v>
      </c>
      <c r="E13" s="131">
        <v>115</v>
      </c>
      <c r="F13" s="123">
        <v>269</v>
      </c>
      <c r="G13" s="124">
        <v>8</v>
      </c>
      <c r="H13" s="134">
        <f>SUM(A13:G13)</f>
        <v>557</v>
      </c>
      <c r="I13" s="84"/>
      <c r="J13" s="84"/>
      <c r="K13" s="84"/>
      <c r="L13" s="64"/>
      <c r="M13" s="29"/>
    </row>
    <row r="14" spans="3:13" ht="12" customHeight="1" thickBot="1" x14ac:dyDescent="0.3">
      <c r="C14" s="39" t="s">
        <v>14</v>
      </c>
      <c r="D14" s="55"/>
      <c r="E14" s="56"/>
      <c r="F14" s="77"/>
      <c r="G14" s="121"/>
      <c r="H14" s="89"/>
      <c r="I14" s="65"/>
      <c r="J14" s="65"/>
      <c r="K14" s="65"/>
      <c r="L14" s="65"/>
      <c r="M14" s="65"/>
    </row>
    <row r="15" spans="3:13" ht="16.5" thickBot="1" x14ac:dyDescent="0.3">
      <c r="C15" s="42" t="s">
        <v>2</v>
      </c>
      <c r="D15" s="122">
        <v>4880</v>
      </c>
      <c r="E15" s="122">
        <f>+E32</f>
        <v>26712</v>
      </c>
      <c r="F15" s="123">
        <v>10669</v>
      </c>
      <c r="G15" s="124">
        <v>21453</v>
      </c>
      <c r="H15" s="125">
        <f>SUM(D15:G15)</f>
        <v>63714</v>
      </c>
      <c r="I15" s="84"/>
      <c r="J15" s="84"/>
      <c r="K15" s="84"/>
      <c r="L15" s="65"/>
      <c r="M15" s="29"/>
    </row>
    <row r="16" spans="3:13" ht="16.5" thickBot="1" x14ac:dyDescent="0.3">
      <c r="C16" s="42" t="s">
        <v>3</v>
      </c>
      <c r="D16" s="122">
        <v>1466</v>
      </c>
      <c r="E16" s="122">
        <f>+E33</f>
        <v>2265</v>
      </c>
      <c r="F16" s="123">
        <v>7023</v>
      </c>
      <c r="G16" s="124">
        <v>21113</v>
      </c>
      <c r="H16" s="125">
        <f>SUM(D16:G16)</f>
        <v>31867</v>
      </c>
      <c r="I16" s="84"/>
      <c r="J16" s="84"/>
      <c r="K16" s="84"/>
      <c r="L16" s="65"/>
      <c r="M16" s="29"/>
    </row>
    <row r="17" spans="3:13" ht="32.25" thickBot="1" x14ac:dyDescent="0.3">
      <c r="C17" s="235" t="str">
        <f>+C34</f>
        <v>Programa Construyendo la Base de los Aprendizajes (CON BASE)</v>
      </c>
      <c r="D17" s="122">
        <v>5769</v>
      </c>
      <c r="E17" s="122">
        <v>0</v>
      </c>
      <c r="F17" s="123"/>
      <c r="G17" s="124">
        <v>3458</v>
      </c>
      <c r="H17" s="125">
        <f>SUM(D17:G17)</f>
        <v>9227</v>
      </c>
      <c r="I17" s="84"/>
      <c r="J17" s="84"/>
      <c r="K17" s="84"/>
      <c r="L17" s="65"/>
      <c r="M17" s="29"/>
    </row>
    <row r="18" spans="3:13" ht="12.75" customHeight="1" thickBot="1" x14ac:dyDescent="0.3">
      <c r="C18" s="39" t="s">
        <v>16</v>
      </c>
      <c r="D18" s="126"/>
      <c r="E18" s="127"/>
      <c r="F18" s="128"/>
      <c r="G18" s="129"/>
      <c r="H18" s="130"/>
      <c r="I18" s="65"/>
      <c r="J18" s="65"/>
      <c r="K18" s="65"/>
      <c r="L18" s="65"/>
      <c r="M18" s="65"/>
    </row>
    <row r="19" spans="3:13" ht="16.5" thickBot="1" x14ac:dyDescent="0.3">
      <c r="C19" s="42" t="s">
        <v>31</v>
      </c>
      <c r="D19" s="122">
        <v>0</v>
      </c>
      <c r="E19" s="122">
        <v>402</v>
      </c>
      <c r="F19" s="123">
        <f>35+22</f>
        <v>57</v>
      </c>
      <c r="G19" s="124">
        <v>208</v>
      </c>
      <c r="H19" s="125">
        <f>SUM(D19:G19)</f>
        <v>667</v>
      </c>
      <c r="I19" s="84"/>
      <c r="J19" s="172"/>
      <c r="K19" s="84"/>
      <c r="L19" s="65"/>
      <c r="M19" s="29"/>
    </row>
    <row r="20" spans="3:13" ht="16.5" thickBot="1" x14ac:dyDescent="0.3">
      <c r="C20" s="42" t="s">
        <v>10</v>
      </c>
      <c r="D20" s="122">
        <v>0</v>
      </c>
      <c r="E20" s="122">
        <f>+E36</f>
        <v>1714</v>
      </c>
      <c r="F20" s="123">
        <f>36+47+27+27</f>
        <v>137</v>
      </c>
      <c r="G20" s="124">
        <v>1056</v>
      </c>
      <c r="H20" s="125">
        <f>SUM(D20:G20)</f>
        <v>2907</v>
      </c>
      <c r="I20" s="84"/>
      <c r="J20" s="172"/>
      <c r="K20" s="84"/>
      <c r="L20" s="65"/>
      <c r="M20" s="29"/>
    </row>
    <row r="21" spans="3:13" ht="16.5" thickBot="1" x14ac:dyDescent="0.3">
      <c r="C21" s="42" t="s">
        <v>11</v>
      </c>
      <c r="D21" s="131">
        <v>78</v>
      </c>
      <c r="E21" s="122">
        <v>5</v>
      </c>
      <c r="F21" s="123"/>
      <c r="G21" s="132"/>
      <c r="H21" s="133">
        <f>SUM(D21:G21)</f>
        <v>83</v>
      </c>
      <c r="I21" s="84"/>
      <c r="J21" s="172"/>
      <c r="K21" s="84"/>
      <c r="L21" s="65"/>
      <c r="M21" s="29"/>
    </row>
    <row r="22" spans="3:13" ht="16.5" thickBot="1" x14ac:dyDescent="0.3">
      <c r="C22" s="34" t="s">
        <v>46</v>
      </c>
      <c r="D22" s="33">
        <f>SUM(D13:D21)</f>
        <v>12358</v>
      </c>
      <c r="E22" s="67">
        <f>SUM(E13:E21)</f>
        <v>31213</v>
      </c>
      <c r="F22" s="76">
        <f t="shared" ref="F22:G22" si="0">SUM(F13:F21)</f>
        <v>18155</v>
      </c>
      <c r="G22" s="76">
        <f t="shared" si="0"/>
        <v>47296</v>
      </c>
      <c r="H22" s="90">
        <f>SUM(H13:H21)</f>
        <v>109022</v>
      </c>
      <c r="I22" s="87"/>
      <c r="J22" s="87"/>
      <c r="K22" s="87"/>
      <c r="L22" s="66"/>
      <c r="M22" s="66"/>
    </row>
    <row r="23" spans="3:13" x14ac:dyDescent="0.25">
      <c r="C23" s="9" t="s">
        <v>90</v>
      </c>
    </row>
    <row r="24" spans="3:13" x14ac:dyDescent="0.25">
      <c r="C24" s="4"/>
    </row>
    <row r="25" spans="3:13" x14ac:dyDescent="0.25">
      <c r="C25" s="58"/>
      <c r="D25" s="61"/>
      <c r="H25" s="61"/>
    </row>
    <row r="28" spans="3:13" ht="15.75" thickBot="1" x14ac:dyDescent="0.3"/>
    <row r="29" spans="3:13" ht="19.5" customHeight="1" thickBot="1" x14ac:dyDescent="0.3">
      <c r="C29" s="338" t="s">
        <v>41</v>
      </c>
      <c r="D29" s="331" t="s">
        <v>131</v>
      </c>
      <c r="E29" s="332"/>
      <c r="F29" s="332"/>
      <c r="G29" s="333"/>
      <c r="H29" s="334" t="s">
        <v>132</v>
      </c>
      <c r="I29" s="332"/>
      <c r="J29" s="332"/>
      <c r="K29" s="335"/>
      <c r="L29" s="62"/>
      <c r="M29" s="324"/>
    </row>
    <row r="30" spans="3:13" ht="32.25" thickBot="1" x14ac:dyDescent="0.3">
      <c r="C30" s="339"/>
      <c r="D30" s="96" t="s">
        <v>26</v>
      </c>
      <c r="E30" s="97" t="s">
        <v>27</v>
      </c>
      <c r="F30" s="98" t="s">
        <v>28</v>
      </c>
      <c r="G30" s="112" t="s">
        <v>29</v>
      </c>
      <c r="H30" s="110" t="s">
        <v>26</v>
      </c>
      <c r="I30" s="111" t="s">
        <v>27</v>
      </c>
      <c r="J30" s="98" t="s">
        <v>28</v>
      </c>
      <c r="K30" s="112" t="s">
        <v>29</v>
      </c>
      <c r="L30" s="63"/>
      <c r="M30" s="324"/>
    </row>
    <row r="31" spans="3:13" ht="16.5" thickBot="1" x14ac:dyDescent="0.3">
      <c r="C31" s="91" t="s">
        <v>78</v>
      </c>
      <c r="D31" s="216">
        <v>165</v>
      </c>
      <c r="E31" s="217">
        <f>+E13</f>
        <v>115</v>
      </c>
      <c r="F31" s="217">
        <v>269</v>
      </c>
      <c r="G31" s="217">
        <v>8</v>
      </c>
      <c r="H31" s="218">
        <f>+D31/D38</f>
        <v>1.3351675028321734E-2</v>
      </c>
      <c r="I31" s="238">
        <f>+E31/E38</f>
        <v>3.6843622849453755E-3</v>
      </c>
      <c r="J31" s="248">
        <f>+F31/F38</f>
        <v>1.4816854860919857E-2</v>
      </c>
      <c r="K31" s="248">
        <f>+G31/G$38</f>
        <v>1.6914749661705008E-4</v>
      </c>
      <c r="L31" s="64"/>
      <c r="M31" s="29"/>
    </row>
    <row r="32" spans="3:13" ht="16.5" thickBot="1" x14ac:dyDescent="0.3">
      <c r="C32" s="91" t="s">
        <v>79</v>
      </c>
      <c r="D32" s="219">
        <v>4880</v>
      </c>
      <c r="E32" s="215">
        <v>26712</v>
      </c>
      <c r="F32" s="215">
        <v>10669</v>
      </c>
      <c r="G32" s="215">
        <v>21453</v>
      </c>
      <c r="H32" s="214">
        <f>+D32/D38</f>
        <v>0.39488590386793981</v>
      </c>
      <c r="I32" s="238">
        <f>+E32/E38</f>
        <v>0.85579726396052924</v>
      </c>
      <c r="J32" s="249">
        <f>+F32/F38</f>
        <v>0.58766180115670619</v>
      </c>
      <c r="K32" s="248">
        <f t="shared" ref="K32:K36" si="1">+G32/G$38</f>
        <v>0.45359015561569688</v>
      </c>
      <c r="L32" s="65"/>
      <c r="M32" s="29"/>
    </row>
    <row r="33" spans="3:13" ht="32.25" thickBot="1" x14ac:dyDescent="0.3">
      <c r="C33" s="92" t="s">
        <v>80</v>
      </c>
      <c r="D33" s="219">
        <v>1466</v>
      </c>
      <c r="E33" s="215">
        <v>2265</v>
      </c>
      <c r="F33" s="215">
        <v>7023</v>
      </c>
      <c r="G33" s="215">
        <v>21113</v>
      </c>
      <c r="H33" s="214">
        <f>+D33/D38</f>
        <v>0.11862760964557371</v>
      </c>
      <c r="I33" s="238">
        <f>+E33/E38</f>
        <v>7.2565918046967604E-2</v>
      </c>
      <c r="J33" s="249">
        <f>+F33/F38</f>
        <v>0.38683558248416416</v>
      </c>
      <c r="K33" s="248">
        <f t="shared" si="1"/>
        <v>0.44640138700947224</v>
      </c>
      <c r="L33" s="65"/>
      <c r="M33" s="29"/>
    </row>
    <row r="34" spans="3:13" ht="32.25" thickBot="1" x14ac:dyDescent="0.3">
      <c r="C34" s="92" t="s">
        <v>124</v>
      </c>
      <c r="D34" s="219">
        <v>5769</v>
      </c>
      <c r="E34" s="215">
        <v>0</v>
      </c>
      <c r="F34" s="215">
        <v>0</v>
      </c>
      <c r="G34" s="215">
        <v>3458</v>
      </c>
      <c r="H34" s="214">
        <f>+D34/D38</f>
        <v>0.46682311053568537</v>
      </c>
      <c r="I34" s="238">
        <v>0</v>
      </c>
      <c r="J34" s="249">
        <v>0</v>
      </c>
      <c r="K34" s="248">
        <f t="shared" si="1"/>
        <v>7.3114005412719896E-2</v>
      </c>
      <c r="L34" s="65"/>
      <c r="M34" s="29"/>
    </row>
    <row r="35" spans="3:13" ht="16.5" thickBot="1" x14ac:dyDescent="0.3">
      <c r="C35" s="91" t="s">
        <v>81</v>
      </c>
      <c r="D35" s="219">
        <v>0</v>
      </c>
      <c r="E35" s="215">
        <f>+E19</f>
        <v>402</v>
      </c>
      <c r="F35" s="215">
        <v>57</v>
      </c>
      <c r="G35" s="215">
        <v>208</v>
      </c>
      <c r="H35" s="214">
        <f>+D35/D38</f>
        <v>0</v>
      </c>
      <c r="I35" s="238">
        <f>+E35/E38</f>
        <v>1.2879249030852529E-2</v>
      </c>
      <c r="J35" s="250">
        <f>+F35/F38</f>
        <v>3.1396309556595979E-3</v>
      </c>
      <c r="K35" s="248">
        <f>+G35/G$38</f>
        <v>4.3978349120433018E-3</v>
      </c>
      <c r="L35" s="65"/>
      <c r="M35" s="29"/>
    </row>
    <row r="36" spans="3:13" ht="16.5" thickBot="1" x14ac:dyDescent="0.3">
      <c r="C36" s="91" t="s">
        <v>82</v>
      </c>
      <c r="D36" s="219">
        <v>0</v>
      </c>
      <c r="E36" s="215">
        <v>1714</v>
      </c>
      <c r="F36" s="215">
        <v>137</v>
      </c>
      <c r="G36" s="215">
        <v>1056</v>
      </c>
      <c r="H36" s="214">
        <f>+D36/D38</f>
        <v>0</v>
      </c>
      <c r="I36" s="238">
        <f>+E36/E38</f>
        <v>5.4913017012142379E-2</v>
      </c>
      <c r="J36" s="249">
        <f>+F36/F38</f>
        <v>7.5461305425502615E-3</v>
      </c>
      <c r="K36" s="248">
        <f t="shared" si="1"/>
        <v>2.2327469553450607E-2</v>
      </c>
      <c r="L36" s="65"/>
      <c r="M36" s="29"/>
    </row>
    <row r="37" spans="3:13" ht="16.5" thickBot="1" x14ac:dyDescent="0.3">
      <c r="C37" s="91" t="s">
        <v>83</v>
      </c>
      <c r="D37" s="220">
        <v>78</v>
      </c>
      <c r="E37" s="221">
        <v>5</v>
      </c>
      <c r="F37" s="221">
        <v>0</v>
      </c>
      <c r="G37" s="221">
        <v>0</v>
      </c>
      <c r="H37" s="222">
        <f>+D37/D38</f>
        <v>6.3117009224793654E-3</v>
      </c>
      <c r="I37" s="238">
        <f>+E37/E38</f>
        <v>1.601896645628424E-4</v>
      </c>
      <c r="J37" s="215">
        <v>0</v>
      </c>
      <c r="K37" s="248">
        <f>+G37/G$38</f>
        <v>0</v>
      </c>
      <c r="L37" s="65"/>
      <c r="M37" s="29"/>
    </row>
    <row r="38" spans="3:13" ht="16.5" thickBot="1" x14ac:dyDescent="0.3">
      <c r="C38" s="95" t="s">
        <v>46</v>
      </c>
      <c r="D38" s="208">
        <f>SUM(D31:D37)</f>
        <v>12358</v>
      </c>
      <c r="E38" s="209">
        <f>SUM(E31:E37)</f>
        <v>31213</v>
      </c>
      <c r="F38" s="210">
        <f>SUM(F31:F37)</f>
        <v>18155</v>
      </c>
      <c r="G38" s="211">
        <f>SUM(G31:G37)</f>
        <v>47296</v>
      </c>
      <c r="H38" s="212">
        <f>SUM(H31:H37)</f>
        <v>1</v>
      </c>
      <c r="I38" s="212">
        <f t="shared" ref="I38:J38" si="2">SUM(I31:I37)</f>
        <v>1</v>
      </c>
      <c r="J38" s="212">
        <f t="shared" si="2"/>
        <v>1</v>
      </c>
      <c r="K38" s="213">
        <f t="shared" ref="K38" si="3">SUM(K31:K37)</f>
        <v>1</v>
      </c>
      <c r="L38" s="66"/>
      <c r="M38" s="66"/>
    </row>
    <row r="40" spans="3:13" ht="18.75" x14ac:dyDescent="0.3">
      <c r="D40" s="68">
        <f>SUM(D38:G38)</f>
        <v>109022</v>
      </c>
    </row>
    <row r="41" spans="3:13" ht="15.75" thickBot="1" x14ac:dyDescent="0.3"/>
    <row r="42" spans="3:13" ht="15.75" thickBot="1" x14ac:dyDescent="0.3">
      <c r="D42" s="69">
        <f>+D38/D40</f>
        <v>0.11335326814771331</v>
      </c>
      <c r="E42" s="70">
        <f>+E38/D40</f>
        <v>0.28630001284144485</v>
      </c>
      <c r="F42" s="93">
        <f>+F38/D40</f>
        <v>0.16652602227073435</v>
      </c>
      <c r="G42" s="94">
        <f>+G38/D40</f>
        <v>0.43382069674010748</v>
      </c>
    </row>
    <row r="47" spans="3:13" ht="15.75" thickBot="1" x14ac:dyDescent="0.3"/>
    <row r="48" spans="3:13" ht="31.5" x14ac:dyDescent="0.25">
      <c r="C48" s="114" t="s">
        <v>25</v>
      </c>
      <c r="D48" s="116" t="s">
        <v>26</v>
      </c>
      <c r="E48" s="99" t="s">
        <v>27</v>
      </c>
      <c r="F48" s="117" t="s">
        <v>28</v>
      </c>
      <c r="G48" s="100" t="s">
        <v>29</v>
      </c>
    </row>
    <row r="49" spans="3:7" ht="16.5" thickBot="1" x14ac:dyDescent="0.3">
      <c r="C49" s="115" t="s">
        <v>91</v>
      </c>
      <c r="D49" s="118">
        <f>+D38</f>
        <v>12358</v>
      </c>
      <c r="E49" s="101">
        <f>+E38</f>
        <v>31213</v>
      </c>
      <c r="F49" s="101">
        <f>+F38</f>
        <v>18155</v>
      </c>
      <c r="G49" s="113">
        <f>+G38</f>
        <v>47296</v>
      </c>
    </row>
  </sheetData>
  <mergeCells count="12">
    <mergeCell ref="C6:H6"/>
    <mergeCell ref="C7:H7"/>
    <mergeCell ref="C8:H8"/>
    <mergeCell ref="C9:H9"/>
    <mergeCell ref="C29:C30"/>
    <mergeCell ref="M29:M30"/>
    <mergeCell ref="C10:C11"/>
    <mergeCell ref="M10:M11"/>
    <mergeCell ref="D10:G10"/>
    <mergeCell ref="H10:H11"/>
    <mergeCell ref="D29:G29"/>
    <mergeCell ref="H29:K29"/>
  </mergeCells>
  <printOptions horizontalCentered="1" verticalCentered="1"/>
  <pageMargins left="0.70866141732283472" right="0.70866141732283472" top="0" bottom="0" header="0.31496062992125984" footer="0.31496062992125984"/>
  <pageSetup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C6:K54"/>
  <sheetViews>
    <sheetView tabSelected="1" topLeftCell="A43" workbookViewId="0">
      <selection activeCell="K51" sqref="K51"/>
    </sheetView>
  </sheetViews>
  <sheetFormatPr baseColWidth="10" defaultRowHeight="15" x14ac:dyDescent="0.25"/>
  <cols>
    <col min="3" max="3" width="39.5703125" customWidth="1"/>
    <col min="4" max="4" width="15" customWidth="1"/>
    <col min="7" max="7" width="12.5703125" bestFit="1" customWidth="1"/>
    <col min="8" max="8" width="12.85546875" customWidth="1"/>
    <col min="12" max="12" width="9.85546875" customWidth="1"/>
  </cols>
  <sheetData>
    <row r="6" spans="3:11" x14ac:dyDescent="0.25">
      <c r="C6" s="336" t="s">
        <v>148</v>
      </c>
      <c r="D6" s="336"/>
      <c r="E6" s="336"/>
      <c r="F6" s="336"/>
      <c r="G6" s="336"/>
      <c r="H6" s="336"/>
      <c r="I6" s="336"/>
      <c r="J6" s="336"/>
      <c r="K6" s="336"/>
    </row>
    <row r="7" spans="3:11" x14ac:dyDescent="0.25">
      <c r="C7" s="336" t="s">
        <v>117</v>
      </c>
      <c r="D7" s="336"/>
      <c r="E7" s="336"/>
      <c r="F7" s="336"/>
      <c r="G7" s="336"/>
      <c r="H7" s="336"/>
      <c r="I7" s="336"/>
      <c r="J7" s="336"/>
      <c r="K7" s="336"/>
    </row>
    <row r="8" spans="3:11" ht="18.75" x14ac:dyDescent="0.25">
      <c r="C8" s="299" t="s">
        <v>20</v>
      </c>
      <c r="D8" s="299"/>
      <c r="E8" s="299"/>
      <c r="F8" s="299"/>
      <c r="G8" s="299"/>
      <c r="H8" s="299"/>
      <c r="I8" s="299"/>
      <c r="J8" s="299"/>
      <c r="K8" s="299"/>
    </row>
    <row r="9" spans="3:11" ht="15.75" x14ac:dyDescent="0.25">
      <c r="C9" s="351" t="s">
        <v>139</v>
      </c>
      <c r="D9" s="351"/>
      <c r="E9" s="351"/>
      <c r="F9" s="351"/>
      <c r="G9" s="351"/>
      <c r="H9" s="351"/>
      <c r="I9" s="351"/>
      <c r="J9" s="351"/>
      <c r="K9" s="351"/>
    </row>
    <row r="10" spans="3:11" ht="6.75" customHeight="1" thickBot="1" x14ac:dyDescent="0.3">
      <c r="C10" s="6"/>
    </row>
    <row r="11" spans="3:11" ht="16.5" customHeight="1" thickBot="1" x14ac:dyDescent="0.3">
      <c r="C11" s="342" t="s">
        <v>41</v>
      </c>
      <c r="D11" s="342" t="s">
        <v>43</v>
      </c>
      <c r="E11" s="346" t="s">
        <v>44</v>
      </c>
      <c r="F11" s="347"/>
      <c r="G11" s="347"/>
      <c r="H11" s="347"/>
      <c r="I11" s="348"/>
      <c r="J11" s="344" t="s">
        <v>25</v>
      </c>
      <c r="K11" s="349" t="s">
        <v>45</v>
      </c>
    </row>
    <row r="12" spans="3:11" ht="48" thickBot="1" x14ac:dyDescent="0.3">
      <c r="C12" s="343"/>
      <c r="D12" s="343"/>
      <c r="E12" s="35" t="s">
        <v>32</v>
      </c>
      <c r="F12" s="141" t="s">
        <v>103</v>
      </c>
      <c r="G12" s="38" t="s">
        <v>133</v>
      </c>
      <c r="H12" s="38" t="s">
        <v>187</v>
      </c>
      <c r="I12" s="38">
        <v>2024</v>
      </c>
      <c r="J12" s="345"/>
      <c r="K12" s="350"/>
    </row>
    <row r="13" spans="3:11" ht="11.25" customHeight="1" thickBot="1" x14ac:dyDescent="0.3">
      <c r="C13" s="41" t="s">
        <v>13</v>
      </c>
      <c r="D13" s="43"/>
      <c r="E13" s="44"/>
      <c r="F13" s="142"/>
      <c r="G13" s="44"/>
      <c r="H13" s="44"/>
      <c r="I13" s="44"/>
      <c r="J13" s="45"/>
      <c r="K13" s="45"/>
    </row>
    <row r="14" spans="3:11" ht="16.5" thickBot="1" x14ac:dyDescent="0.3">
      <c r="C14" s="42" t="s">
        <v>7</v>
      </c>
      <c r="D14" s="47">
        <v>3700</v>
      </c>
      <c r="E14" s="131">
        <v>208</v>
      </c>
      <c r="F14" s="138">
        <v>441</v>
      </c>
      <c r="G14" s="138">
        <v>470</v>
      </c>
      <c r="H14" s="48">
        <f>280+269+8</f>
        <v>557</v>
      </c>
      <c r="I14" s="49" t="s">
        <v>30</v>
      </c>
      <c r="J14" s="47">
        <f>SUM(E14:I14)</f>
        <v>1676</v>
      </c>
      <c r="K14" s="73">
        <f>+(J14/D14)</f>
        <v>0.45297297297297295</v>
      </c>
    </row>
    <row r="15" spans="3:11" ht="10.5" customHeight="1" thickBot="1" x14ac:dyDescent="0.3">
      <c r="C15" s="40" t="s">
        <v>14</v>
      </c>
      <c r="D15" s="50"/>
      <c r="E15" s="135"/>
      <c r="F15" s="140"/>
      <c r="G15" s="140"/>
      <c r="H15" s="51"/>
      <c r="I15" s="51"/>
      <c r="J15" s="52"/>
      <c r="K15" s="52"/>
    </row>
    <row r="16" spans="3:11" ht="16.5" thickBot="1" x14ac:dyDescent="0.3">
      <c r="C16" s="42" t="s">
        <v>2</v>
      </c>
      <c r="D16" s="355">
        <f>76000+40565+68637+85150</f>
        <v>270352</v>
      </c>
      <c r="E16" s="136"/>
      <c r="F16" s="138">
        <f>35167+532</f>
        <v>35699</v>
      </c>
      <c r="G16" s="138">
        <f>+[1]CONTINUA!$C$235</f>
        <v>15842</v>
      </c>
      <c r="H16" s="239">
        <f>31592+10669+21453</f>
        <v>63714</v>
      </c>
      <c r="I16" s="49" t="s">
        <v>30</v>
      </c>
      <c r="J16" s="355">
        <f>+E16+E17+F17+F16+G16+G17+H17+H16</f>
        <v>224227</v>
      </c>
      <c r="K16" s="360">
        <f>+J16/D16</f>
        <v>0.82938909273835593</v>
      </c>
    </row>
    <row r="17" spans="3:11" ht="16.5" thickBot="1" x14ac:dyDescent="0.3">
      <c r="C17" s="42" t="s">
        <v>3</v>
      </c>
      <c r="D17" s="356"/>
      <c r="E17" s="122">
        <v>8000</v>
      </c>
      <c r="F17" s="138">
        <v>35422</v>
      </c>
      <c r="G17" s="138">
        <f>+[1]CONTINUA!$C$236</f>
        <v>33683</v>
      </c>
      <c r="H17" s="48">
        <f>3731+7023+21113</f>
        <v>31867</v>
      </c>
      <c r="I17" s="49" t="s">
        <v>30</v>
      </c>
      <c r="J17" s="356"/>
      <c r="K17" s="361"/>
    </row>
    <row r="18" spans="3:11" ht="40.5" customHeight="1" thickBot="1" x14ac:dyDescent="0.3">
      <c r="C18" s="235" t="str">
        <f>+'Anexo 3'!C17</f>
        <v>Programa Construyendo la Base de los Aprendizajes (CON BASE)</v>
      </c>
      <c r="D18" s="47">
        <v>16800</v>
      </c>
      <c r="E18" s="122" t="s">
        <v>30</v>
      </c>
      <c r="F18" s="138" t="s">
        <v>123</v>
      </c>
      <c r="G18" s="138">
        <f>+[1]CONTINUA!$C$237</f>
        <v>5722</v>
      </c>
      <c r="H18" s="48">
        <f>5769+3458</f>
        <v>9227</v>
      </c>
      <c r="I18" s="49" t="s">
        <v>30</v>
      </c>
      <c r="J18" s="47">
        <f>SUM(E18:I18)</f>
        <v>14949</v>
      </c>
      <c r="K18" s="73">
        <f>+J18/D18</f>
        <v>0.88982142857142854</v>
      </c>
    </row>
    <row r="19" spans="3:11" ht="12" customHeight="1" thickBot="1" x14ac:dyDescent="0.3">
      <c r="C19" s="40" t="s">
        <v>16</v>
      </c>
      <c r="D19" s="50"/>
      <c r="E19" s="135"/>
      <c r="F19" s="140"/>
      <c r="G19" s="140"/>
      <c r="H19" s="51"/>
      <c r="I19" s="51"/>
      <c r="J19" s="52"/>
      <c r="K19" s="52"/>
    </row>
    <row r="20" spans="3:11" ht="16.5" thickBot="1" x14ac:dyDescent="0.3">
      <c r="C20" s="42" t="s">
        <v>31</v>
      </c>
      <c r="D20" s="355">
        <v>8606</v>
      </c>
      <c r="E20" s="122">
        <v>440</v>
      </c>
      <c r="F20" s="138">
        <v>821</v>
      </c>
      <c r="G20" s="138">
        <f>+[1]POSGRADO!$C$102</f>
        <v>715</v>
      </c>
      <c r="H20" s="48">
        <f>402+57+208</f>
        <v>667</v>
      </c>
      <c r="I20" s="49" t="s">
        <v>30</v>
      </c>
      <c r="J20" s="355">
        <f>+E20+F20+F21+F22+G22+G21+G20+H20+H21+H22</f>
        <v>8670</v>
      </c>
      <c r="K20" s="360">
        <f>+J20/D20</f>
        <v>1.00743667208924</v>
      </c>
    </row>
    <row r="21" spans="3:11" ht="16.5" thickBot="1" x14ac:dyDescent="0.3">
      <c r="C21" s="42" t="s">
        <v>10</v>
      </c>
      <c r="D21" s="357"/>
      <c r="E21" s="122" t="s">
        <v>30</v>
      </c>
      <c r="F21" s="138">
        <f>1517-10</f>
        <v>1507</v>
      </c>
      <c r="G21" s="138">
        <f>+[1]POSGRADO!$C$103</f>
        <v>1452</v>
      </c>
      <c r="H21" s="48">
        <f>1714+137+1056</f>
        <v>2907</v>
      </c>
      <c r="I21" s="49" t="s">
        <v>30</v>
      </c>
      <c r="J21" s="357"/>
      <c r="K21" s="362"/>
    </row>
    <row r="22" spans="3:11" ht="16.5" thickBot="1" x14ac:dyDescent="0.3">
      <c r="C22" s="42" t="s">
        <v>11</v>
      </c>
      <c r="D22" s="356"/>
      <c r="E22" s="122" t="s">
        <v>30</v>
      </c>
      <c r="F22" s="138">
        <v>35</v>
      </c>
      <c r="G22" s="138">
        <v>43</v>
      </c>
      <c r="H22" s="48">
        <v>83</v>
      </c>
      <c r="I22" s="49" t="s">
        <v>30</v>
      </c>
      <c r="J22" s="356"/>
      <c r="K22" s="361"/>
    </row>
    <row r="23" spans="3:11" ht="16.5" thickBot="1" x14ac:dyDescent="0.3">
      <c r="C23" s="34" t="s">
        <v>25</v>
      </c>
      <c r="D23" s="36">
        <f>SUM(D14:D22)</f>
        <v>299458</v>
      </c>
      <c r="E23" s="137">
        <v>8648</v>
      </c>
      <c r="F23" s="139">
        <f>SUM(F14:F22)</f>
        <v>73925</v>
      </c>
      <c r="G23" s="139">
        <f>SUM(G14:G22)</f>
        <v>57927</v>
      </c>
      <c r="H23" s="33">
        <f>+H22+H21+H20+H18+H17+H16+H14</f>
        <v>109022</v>
      </c>
      <c r="I23" s="37" t="s">
        <v>42</v>
      </c>
      <c r="J23" s="36">
        <f>SUM(J14:J22)</f>
        <v>249522</v>
      </c>
      <c r="K23" s="46">
        <f>+J23/D23</f>
        <v>0.83324539668334119</v>
      </c>
    </row>
    <row r="24" spans="3:11" ht="12" customHeight="1" x14ac:dyDescent="0.25">
      <c r="C24" s="9" t="s">
        <v>90</v>
      </c>
      <c r="J24" s="72"/>
    </row>
    <row r="25" spans="3:11" ht="9.75" customHeight="1" x14ac:dyDescent="0.25">
      <c r="C25" s="241" t="s">
        <v>141</v>
      </c>
    </row>
    <row r="26" spans="3:11" x14ac:dyDescent="0.25">
      <c r="C26" s="11"/>
    </row>
    <row r="27" spans="3:11" ht="15.75" thickBot="1" x14ac:dyDescent="0.3">
      <c r="C27" s="11"/>
    </row>
    <row r="28" spans="3:11" ht="15" customHeight="1" x14ac:dyDescent="0.25">
      <c r="C28" s="353" t="s">
        <v>41</v>
      </c>
      <c r="D28" s="352" t="s">
        <v>45</v>
      </c>
      <c r="E28" s="358" t="str">
        <f>+E42</f>
        <v>Meta del Trimestre 2023</v>
      </c>
    </row>
    <row r="29" spans="3:11" ht="27.75" customHeight="1" x14ac:dyDescent="0.25">
      <c r="C29" s="354"/>
      <c r="D29" s="340"/>
      <c r="E29" s="359"/>
    </row>
    <row r="30" spans="3:11" ht="15.75" x14ac:dyDescent="0.25">
      <c r="C30" s="80" t="s">
        <v>85</v>
      </c>
      <c r="D30" s="57">
        <f>+D37/E30</f>
        <v>2.69</v>
      </c>
      <c r="E30" s="251">
        <v>100</v>
      </c>
    </row>
    <row r="31" spans="3:11" x14ac:dyDescent="0.25">
      <c r="C31" s="81" t="s">
        <v>16</v>
      </c>
      <c r="D31" s="57">
        <f>+D36/E31</f>
        <v>0.48499999999999999</v>
      </c>
      <c r="E31" s="82">
        <v>400</v>
      </c>
    </row>
    <row r="32" spans="3:11" ht="30" x14ac:dyDescent="0.25">
      <c r="C32" s="262" t="str">
        <f>+C18</f>
        <v>Programa Construyendo la Base de los Aprendizajes (CON BASE)</v>
      </c>
      <c r="D32" s="57">
        <f>+D38/E32</f>
        <v>1.947072072072072</v>
      </c>
      <c r="E32" s="82">
        <v>1776</v>
      </c>
    </row>
    <row r="33" spans="3:8" ht="31.5" x14ac:dyDescent="0.25">
      <c r="C33" s="174" t="s">
        <v>86</v>
      </c>
      <c r="D33" s="204">
        <f>+D35/E33</f>
        <v>1.4429491884838104</v>
      </c>
      <c r="E33" s="82">
        <v>12261</v>
      </c>
    </row>
    <row r="34" spans="3:8" ht="15.75" x14ac:dyDescent="0.25">
      <c r="C34" s="175"/>
      <c r="D34" s="176"/>
      <c r="E34" s="176"/>
    </row>
    <row r="35" spans="3:8" ht="15.75" x14ac:dyDescent="0.25">
      <c r="C35" s="175" t="s">
        <v>87</v>
      </c>
      <c r="D35" s="82">
        <f>10669+7023</f>
        <v>17692</v>
      </c>
      <c r="E35" s="176"/>
    </row>
    <row r="36" spans="3:8" ht="15.75" x14ac:dyDescent="0.25">
      <c r="C36" s="175" t="s">
        <v>88</v>
      </c>
      <c r="D36" s="82">
        <v>194</v>
      </c>
      <c r="E36" s="177"/>
    </row>
    <row r="37" spans="3:8" ht="15.75" x14ac:dyDescent="0.25">
      <c r="C37" s="175" t="s">
        <v>89</v>
      </c>
      <c r="D37" s="82">
        <v>269</v>
      </c>
    </row>
    <row r="38" spans="3:8" ht="30" x14ac:dyDescent="0.25">
      <c r="C38" s="263" t="str">
        <f>+C32</f>
        <v>Programa Construyendo la Base de los Aprendizajes (CON BASE)</v>
      </c>
      <c r="D38" s="264">
        <v>3458</v>
      </c>
    </row>
    <row r="42" spans="3:8" x14ac:dyDescent="0.25">
      <c r="C42" s="341" t="s">
        <v>22</v>
      </c>
      <c r="D42" s="340" t="s">
        <v>234</v>
      </c>
      <c r="E42" s="340" t="s">
        <v>135</v>
      </c>
      <c r="F42" s="340" t="s">
        <v>136</v>
      </c>
    </row>
    <row r="43" spans="3:8" ht="33" customHeight="1" x14ac:dyDescent="0.25">
      <c r="C43" s="340"/>
      <c r="D43" s="340"/>
      <c r="E43" s="340"/>
      <c r="F43" s="340"/>
    </row>
    <row r="44" spans="3:8" ht="15.75" x14ac:dyDescent="0.25">
      <c r="C44" s="178" t="s">
        <v>13</v>
      </c>
      <c r="D44" s="179"/>
      <c r="E44" s="180"/>
      <c r="F44" s="180"/>
    </row>
    <row r="45" spans="3:8" ht="15.75" x14ac:dyDescent="0.25">
      <c r="C45" s="181" t="s">
        <v>7</v>
      </c>
      <c r="D45" s="182">
        <v>8</v>
      </c>
      <c r="E45" s="376">
        <v>100</v>
      </c>
      <c r="F45" s="183">
        <f>+D45/E45</f>
        <v>0.08</v>
      </c>
    </row>
    <row r="46" spans="3:8" ht="15.75" x14ac:dyDescent="0.25">
      <c r="C46" s="184" t="s">
        <v>14</v>
      </c>
      <c r="D46" s="185"/>
      <c r="E46" s="180"/>
      <c r="F46" s="186"/>
    </row>
    <row r="47" spans="3:8" ht="15.75" x14ac:dyDescent="0.25">
      <c r="C47" s="181" t="s">
        <v>2</v>
      </c>
      <c r="D47" s="237">
        <v>21453</v>
      </c>
      <c r="E47" s="377">
        <v>12261</v>
      </c>
      <c r="F47" s="290">
        <f>+D33</f>
        <v>1.4429491884838104</v>
      </c>
      <c r="H47" s="61"/>
    </row>
    <row r="48" spans="3:8" ht="15.75" x14ac:dyDescent="0.25">
      <c r="C48" s="181" t="s">
        <v>3</v>
      </c>
      <c r="D48" s="237">
        <v>21113</v>
      </c>
      <c r="E48" s="377"/>
      <c r="F48" s="290"/>
    </row>
    <row r="49" spans="3:6" ht="31.5" x14ac:dyDescent="0.25">
      <c r="C49" s="273" t="str">
        <f>+C38</f>
        <v>Programa Construyendo la Base de los Aprendizajes (CON BASE)</v>
      </c>
      <c r="D49" s="237">
        <v>3458</v>
      </c>
      <c r="E49" s="378">
        <v>1776</v>
      </c>
      <c r="F49" s="265">
        <f>+D32</f>
        <v>1.947072072072072</v>
      </c>
    </row>
    <row r="50" spans="3:6" ht="15.75" x14ac:dyDescent="0.25">
      <c r="C50" s="178" t="s">
        <v>16</v>
      </c>
      <c r="D50" s="185"/>
      <c r="E50" s="180"/>
      <c r="F50" s="186"/>
    </row>
    <row r="51" spans="3:6" ht="15.75" x14ac:dyDescent="0.25">
      <c r="C51" s="181" t="s">
        <v>31</v>
      </c>
      <c r="D51" s="182">
        <v>208</v>
      </c>
      <c r="E51" s="377">
        <v>400</v>
      </c>
      <c r="F51" s="379">
        <f>+D31</f>
        <v>0.48499999999999999</v>
      </c>
    </row>
    <row r="52" spans="3:6" ht="15.75" x14ac:dyDescent="0.25">
      <c r="C52" s="181" t="s">
        <v>10</v>
      </c>
      <c r="D52" s="182">
        <v>1056</v>
      </c>
      <c r="E52" s="380"/>
      <c r="F52" s="379"/>
    </row>
    <row r="53" spans="3:6" ht="15.75" x14ac:dyDescent="0.25">
      <c r="C53" s="181" t="s">
        <v>11</v>
      </c>
      <c r="D53" s="182">
        <v>0</v>
      </c>
      <c r="E53" s="380"/>
      <c r="F53" s="379"/>
    </row>
    <row r="54" spans="3:6" ht="15.75" x14ac:dyDescent="0.25">
      <c r="C54" s="205" t="s">
        <v>4</v>
      </c>
      <c r="D54" s="203">
        <f>SUM(D45:D53)</f>
        <v>47296</v>
      </c>
      <c r="E54" s="207">
        <f>SUM(E45:E53)</f>
        <v>14537</v>
      </c>
      <c r="F54" s="206"/>
    </row>
  </sheetData>
  <mergeCells count="26">
    <mergeCell ref="D28:D29"/>
    <mergeCell ref="C28:C29"/>
    <mergeCell ref="C7:K7"/>
    <mergeCell ref="D16:D17"/>
    <mergeCell ref="D20:D22"/>
    <mergeCell ref="E28:E29"/>
    <mergeCell ref="J16:J17"/>
    <mergeCell ref="K16:K17"/>
    <mergeCell ref="J20:J22"/>
    <mergeCell ref="K20:K22"/>
    <mergeCell ref="C6:K6"/>
    <mergeCell ref="D11:D12"/>
    <mergeCell ref="J11:J12"/>
    <mergeCell ref="C11:C12"/>
    <mergeCell ref="E11:I11"/>
    <mergeCell ref="K11:K12"/>
    <mergeCell ref="C9:K9"/>
    <mergeCell ref="C8:K8"/>
    <mergeCell ref="F42:F43"/>
    <mergeCell ref="E51:E53"/>
    <mergeCell ref="F51:F53"/>
    <mergeCell ref="C42:C43"/>
    <mergeCell ref="D42:D43"/>
    <mergeCell ref="E42:E43"/>
    <mergeCell ref="E47:E48"/>
    <mergeCell ref="F47:F48"/>
  </mergeCells>
  <printOptions horizontalCentered="1" verticalCentered="1"/>
  <pageMargins left="0" right="0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23</vt:i4>
      </vt:variant>
    </vt:vector>
  </HeadingPairs>
  <TitlesOfParts>
    <vt:vector size="29" baseType="lpstr">
      <vt:lpstr>4to trimestre</vt:lpstr>
      <vt:lpstr>apertura</vt:lpstr>
      <vt:lpstr>Anexo 1</vt:lpstr>
      <vt:lpstr>Anexo 2</vt:lpstr>
      <vt:lpstr>Anexo 3</vt:lpstr>
      <vt:lpstr>Anexo 4</vt:lpstr>
      <vt:lpstr>'4to trimestre'!_Toc68362146</vt:lpstr>
      <vt:lpstr>'4to trimestre'!_Toc68362147</vt:lpstr>
      <vt:lpstr>'4to trimestre'!_Toc68362149</vt:lpstr>
      <vt:lpstr>'4to trimestre'!_Toc68362151</vt:lpstr>
      <vt:lpstr>'4to trimestre'!_Toc68362153</vt:lpstr>
      <vt:lpstr>'4to trimestre'!_Toc68362154</vt:lpstr>
      <vt:lpstr>'4to trimestre'!_Toc68362155</vt:lpstr>
      <vt:lpstr>'4to trimestre'!_Toc68362157</vt:lpstr>
      <vt:lpstr>'4to trimestre'!_Toc68362158</vt:lpstr>
      <vt:lpstr>'4to trimestre'!_Toc68362162</vt:lpstr>
      <vt:lpstr>'4to trimestre'!_Toc68362163</vt:lpstr>
      <vt:lpstr>'4to trimestre'!_Toc68362165</vt:lpstr>
      <vt:lpstr>'4to trimestre'!_Toc68362166</vt:lpstr>
      <vt:lpstr>'Anexo 1'!_Toc68362168</vt:lpstr>
      <vt:lpstr>'Anexo 3'!_Toc68362170</vt:lpstr>
      <vt:lpstr>'Anexo 4'!_Toc68362171</vt:lpstr>
      <vt:lpstr>'4to trimestre'!_Toc76995548</vt:lpstr>
      <vt:lpstr>'4to trimestre'!_Toc76995549</vt:lpstr>
      <vt:lpstr>'4to trimestre'!Área_de_impresión</vt:lpstr>
      <vt:lpstr>'Anexo 1'!Área_de_impresión</vt:lpstr>
      <vt:lpstr>'Anexo 3'!Área_de_impresión</vt:lpstr>
      <vt:lpstr>'Anexo 4'!Área_de_impresión</vt:lpstr>
      <vt:lpstr>apertura!Área_de_impresión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Stepan</dc:creator>
  <cp:lastModifiedBy>Erick Guillermo Peña</cp:lastModifiedBy>
  <cp:lastPrinted>2024-01-04T11:53:18Z</cp:lastPrinted>
  <dcterms:created xsi:type="dcterms:W3CDTF">2021-09-14T18:05:37Z</dcterms:created>
  <dcterms:modified xsi:type="dcterms:W3CDTF">2024-01-04T19:55:17Z</dcterms:modified>
</cp:coreProperties>
</file>