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uillermo\Google Drive\Estadística enero-diciembre 2023\Julio-septiembre\"/>
    </mc:Choice>
  </mc:AlternateContent>
  <bookViews>
    <workbookView xWindow="0" yWindow="0" windowWidth="20490" windowHeight="7755" activeTab="5"/>
  </bookViews>
  <sheets>
    <sheet name="3er trimestre" sheetId="8" r:id="rId1"/>
    <sheet name="apertura" sheetId="7" r:id="rId2"/>
    <sheet name="Anexo 1" sheetId="2" r:id="rId3"/>
    <sheet name="Anexo 2" sheetId="9" r:id="rId4"/>
    <sheet name="Anexo 3" sheetId="4" r:id="rId5"/>
    <sheet name="Anexo 4" sheetId="5" r:id="rId6"/>
  </sheets>
  <externalReferences>
    <externalReference r:id="rId7"/>
  </externalReferences>
  <definedNames>
    <definedName name="_Toc68362146" localSheetId="0">'3er trimestre'!$B$12</definedName>
    <definedName name="_Toc68362147" localSheetId="0">'3er trimestre'!$B$13</definedName>
    <definedName name="_Toc68362149" localSheetId="0">'3er trimestre'!$B$38</definedName>
    <definedName name="_Toc68362150" localSheetId="0">'3er trimestre'!#REF!</definedName>
    <definedName name="_Toc68362151" localSheetId="0">'3er trimestre'!$B$50</definedName>
    <definedName name="_Toc68362153" localSheetId="0">'3er trimestre'!$B$61</definedName>
    <definedName name="_Toc68362154" localSheetId="0">'3er trimestre'!$B$63</definedName>
    <definedName name="_Toc68362155" localSheetId="0">'3er trimestre'!$B$87</definedName>
    <definedName name="_Toc68362157" localSheetId="0">'3er trimestre'!$B$110</definedName>
    <definedName name="_Toc68362158" localSheetId="0">'3er trimestre'!$B$111</definedName>
    <definedName name="_Toc68362159" localSheetId="0">'3er trimestre'!#REF!</definedName>
    <definedName name="_Toc68362160" localSheetId="0">'3er trimestre'!#REF!</definedName>
    <definedName name="_Toc68362162" localSheetId="0">'3er trimestre'!$B$138</definedName>
    <definedName name="_Toc68362163" localSheetId="0">'3er trimestre'!$B$140</definedName>
    <definedName name="_Toc68362165" localSheetId="0">'3er trimestre'!$B$149</definedName>
    <definedName name="_Toc68362166" localSheetId="0">'3er trimestre'!$B$151</definedName>
    <definedName name="_Toc68362168" localSheetId="2">'Anexo 1'!$C$4</definedName>
    <definedName name="_Toc68362169" localSheetId="3">'Anexo 2'!#REF!</definedName>
    <definedName name="_Toc68362170" localSheetId="4">'Anexo 3'!$C$6</definedName>
    <definedName name="_Toc68362171" localSheetId="5">'Anexo 4'!$C$6</definedName>
    <definedName name="_Toc76995548" localSheetId="0">'3er trimestre'!$B$12</definedName>
    <definedName name="_Toc76995549" localSheetId="0">'3er trimestre'!$B$13</definedName>
    <definedName name="_xlnm.Print_Area" localSheetId="0">'3er trimestre'!$B$256:$E$280</definedName>
    <definedName name="_xlnm.Print_Area" localSheetId="2">'Anexo 1'!$C$1:$K$40</definedName>
    <definedName name="_xlnm.Print_Area" localSheetId="4">'Anexo 3'!$C$2:$H$22</definedName>
    <definedName name="_xlnm.Print_Area" localSheetId="5">'Anexo 4'!$C$40:$F$53</definedName>
    <definedName name="_xlnm.Print_Area" localSheetId="1">apertura!$B$22:$H$31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4" l="1"/>
  <c r="E20" i="4"/>
  <c r="E16" i="4"/>
  <c r="E15" i="4"/>
  <c r="E35" i="4"/>
  <c r="H17" i="5"/>
  <c r="H16" i="5"/>
  <c r="E73" i="9"/>
  <c r="E72" i="9"/>
  <c r="E64" i="9"/>
  <c r="E47" i="9"/>
  <c r="E16" i="9"/>
  <c r="C171" i="8" l="1"/>
  <c r="C170" i="8"/>
  <c r="C169" i="8"/>
  <c r="C168" i="8"/>
  <c r="C167" i="8"/>
  <c r="C201" i="8"/>
  <c r="C200" i="8"/>
  <c r="C199" i="8"/>
  <c r="C198" i="8"/>
  <c r="C197" i="8"/>
  <c r="F277" i="8"/>
  <c r="F276" i="8"/>
  <c r="F275" i="8"/>
  <c r="F274" i="8"/>
  <c r="F273" i="8"/>
  <c r="F272" i="8"/>
  <c r="F271" i="8"/>
  <c r="F270" i="8"/>
  <c r="F269" i="8"/>
  <c r="F268" i="8"/>
  <c r="F267" i="8"/>
  <c r="F266" i="8"/>
  <c r="F265" i="8"/>
  <c r="F264" i="8"/>
  <c r="F263" i="8"/>
  <c r="F262" i="8"/>
  <c r="F261" i="8"/>
  <c r="F260" i="8"/>
  <c r="C217" i="8"/>
  <c r="C214" i="8"/>
  <c r="C213" i="8"/>
  <c r="C186" i="8"/>
  <c r="C185" i="8"/>
  <c r="C184" i="8"/>
  <c r="C183" i="8"/>
  <c r="C182" i="8"/>
  <c r="C134" i="8"/>
  <c r="C98" i="8"/>
  <c r="C93" i="8"/>
  <c r="C77" i="8"/>
  <c r="C76" i="8"/>
  <c r="C71" i="8"/>
  <c r="C69" i="8"/>
  <c r="C67" i="8"/>
  <c r="C42" i="8"/>
  <c r="E42" i="8" s="1"/>
  <c r="I37" i="2"/>
  <c r="H37" i="2"/>
  <c r="G37" i="2"/>
  <c r="F37" i="2"/>
  <c r="E37" i="2"/>
  <c r="K37" i="2" s="1"/>
  <c r="D37" i="2"/>
  <c r="K32" i="2"/>
  <c r="J32" i="2"/>
  <c r="K31" i="2"/>
  <c r="J31"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J37" i="2" l="1"/>
  <c r="F44" i="5" l="1"/>
  <c r="D32" i="5"/>
  <c r="F46" i="5" s="1"/>
  <c r="D31" i="5"/>
  <c r="F49" i="5" s="1"/>
  <c r="D30" i="5"/>
  <c r="D34" i="5"/>
  <c r="H21" i="5"/>
  <c r="H20" i="5"/>
  <c r="H14" i="5"/>
  <c r="J36" i="4"/>
  <c r="J35" i="4"/>
  <c r="J33" i="4"/>
  <c r="J32" i="4"/>
  <c r="J31" i="4"/>
  <c r="F20" i="4"/>
  <c r="F19" i="4"/>
  <c r="E249" i="8"/>
  <c r="I248" i="8" s="1"/>
  <c r="D249" i="8"/>
  <c r="H248" i="8" s="1"/>
  <c r="C249" i="8"/>
  <c r="G247" i="8" s="1"/>
  <c r="F248" i="8"/>
  <c r="F247" i="8"/>
  <c r="F246" i="8"/>
  <c r="F245" i="8"/>
  <c r="F244" i="8"/>
  <c r="F243" i="8"/>
  <c r="F242" i="8"/>
  <c r="F241" i="8"/>
  <c r="F240" i="8"/>
  <c r="F239" i="8"/>
  <c r="F238" i="8"/>
  <c r="F237" i="8"/>
  <c r="F236" i="8"/>
  <c r="F235" i="8"/>
  <c r="F234" i="8"/>
  <c r="G233" i="8"/>
  <c r="F233" i="8"/>
  <c r="F232" i="8"/>
  <c r="G231" i="8"/>
  <c r="F231" i="8"/>
  <c r="C218" i="8"/>
  <c r="D216" i="8" s="1"/>
  <c r="C187" i="8"/>
  <c r="D184" i="8" s="1"/>
  <c r="C172" i="8"/>
  <c r="D171" i="8" s="1"/>
  <c r="D157" i="8"/>
  <c r="E154" i="8" s="1"/>
  <c r="C119" i="8"/>
  <c r="C116" i="8"/>
  <c r="C101" i="8"/>
  <c r="C82" i="8"/>
  <c r="C54" i="8"/>
  <c r="D53" i="8" s="1"/>
  <c r="D44" i="8"/>
  <c r="C30" i="8"/>
  <c r="D25" i="8" s="1"/>
  <c r="E16" i="8"/>
  <c r="D16" i="8"/>
  <c r="C16" i="8"/>
  <c r="D142" i="8" s="1"/>
  <c r="B119" i="8" l="1"/>
  <c r="D144" i="8"/>
  <c r="I232" i="8"/>
  <c r="D132" i="8"/>
  <c r="D128" i="8"/>
  <c r="D131" i="8"/>
  <c r="D133" i="8"/>
  <c r="D129" i="8"/>
  <c r="D130" i="8"/>
  <c r="D75" i="8"/>
  <c r="D80" i="8"/>
  <c r="D74" i="8"/>
  <c r="D68" i="8"/>
  <c r="D72" i="8"/>
  <c r="D81" i="8"/>
  <c r="D70" i="8"/>
  <c r="D79" i="8"/>
  <c r="D73" i="8"/>
  <c r="D78" i="8"/>
  <c r="D67" i="8"/>
  <c r="D76" i="8"/>
  <c r="D71" i="8"/>
  <c r="D77" i="8"/>
  <c r="D69" i="8"/>
  <c r="D91" i="8"/>
  <c r="D95" i="8"/>
  <c r="D99" i="8"/>
  <c r="D98" i="8"/>
  <c r="D92" i="8"/>
  <c r="D96" i="8"/>
  <c r="D100" i="8"/>
  <c r="D94" i="8"/>
  <c r="D97" i="8"/>
  <c r="D93" i="8"/>
  <c r="D183" i="8"/>
  <c r="D186" i="8"/>
  <c r="D214" i="8"/>
  <c r="D168" i="8"/>
  <c r="F249" i="8"/>
  <c r="D182" i="8"/>
  <c r="D23" i="8"/>
  <c r="D169" i="8"/>
  <c r="D217" i="8"/>
  <c r="I231" i="8"/>
  <c r="G234" i="8"/>
  <c r="G236" i="8"/>
  <c r="G238" i="8"/>
  <c r="G240" i="8"/>
  <c r="G242" i="8"/>
  <c r="G244" i="8"/>
  <c r="G246" i="8"/>
  <c r="G248" i="8"/>
  <c r="D170" i="8"/>
  <c r="C278" i="8"/>
  <c r="D26" i="8"/>
  <c r="D29" i="8"/>
  <c r="D90" i="8"/>
  <c r="D119" i="8"/>
  <c r="D167" i="8"/>
  <c r="D185" i="8"/>
  <c r="D213" i="8"/>
  <c r="G232" i="8"/>
  <c r="I233" i="8"/>
  <c r="G235" i="8"/>
  <c r="G237" i="8"/>
  <c r="G239" i="8"/>
  <c r="G241" i="8"/>
  <c r="G243" i="8"/>
  <c r="G245" i="8"/>
  <c r="D278" i="8"/>
  <c r="D24" i="8"/>
  <c r="D52" i="8"/>
  <c r="D54" i="8" s="1"/>
  <c r="C44" i="8"/>
  <c r="D116" i="8"/>
  <c r="E155" i="8"/>
  <c r="C202" i="8"/>
  <c r="D199" i="8" s="1"/>
  <c r="D215" i="8"/>
  <c r="I234" i="8"/>
  <c r="I235" i="8"/>
  <c r="I236" i="8"/>
  <c r="I237" i="8"/>
  <c r="I238" i="8"/>
  <c r="I239" i="8"/>
  <c r="I240" i="8"/>
  <c r="I241" i="8"/>
  <c r="I242" i="8"/>
  <c r="I243" i="8"/>
  <c r="I244" i="8"/>
  <c r="I245" i="8"/>
  <c r="I246" i="8"/>
  <c r="I247" i="8"/>
  <c r="E156" i="8"/>
  <c r="E278" i="8"/>
  <c r="H231" i="8"/>
  <c r="H232" i="8"/>
  <c r="H233" i="8"/>
  <c r="H234" i="8"/>
  <c r="H235" i="8"/>
  <c r="H236" i="8"/>
  <c r="H237" i="8"/>
  <c r="H238" i="8"/>
  <c r="H239" i="8"/>
  <c r="H240" i="8"/>
  <c r="H241" i="8"/>
  <c r="H242" i="8"/>
  <c r="H243" i="8"/>
  <c r="H244" i="8"/>
  <c r="H245" i="8"/>
  <c r="H246" i="8"/>
  <c r="H247" i="8"/>
  <c r="H23" i="5"/>
  <c r="C18" i="5"/>
  <c r="D134" i="8" l="1"/>
  <c r="E44" i="8"/>
  <c r="D143" i="8"/>
  <c r="D82" i="8"/>
  <c r="D218" i="8"/>
  <c r="D187" i="8"/>
  <c r="G249" i="8"/>
  <c r="D101" i="8"/>
  <c r="E157" i="8"/>
  <c r="D200" i="8"/>
  <c r="D201" i="8"/>
  <c r="D172" i="8"/>
  <c r="I249" i="8"/>
  <c r="D197" i="8"/>
  <c r="F278" i="8"/>
  <c r="D198" i="8"/>
  <c r="D30" i="8"/>
  <c r="H249" i="8"/>
  <c r="D16" i="5"/>
  <c r="D145" i="8" l="1"/>
  <c r="E142" i="8" s="1"/>
  <c r="E143" i="8"/>
  <c r="D202" i="8"/>
  <c r="E31" i="4"/>
  <c r="C17" i="4"/>
  <c r="E144" i="8" l="1"/>
  <c r="E28" i="5"/>
  <c r="E145" i="8" l="1"/>
  <c r="G21" i="5"/>
  <c r="G20" i="5"/>
  <c r="G18" i="5"/>
  <c r="J18" i="5" s="1"/>
  <c r="G17" i="5"/>
  <c r="G16" i="5"/>
  <c r="F16" i="5" l="1"/>
  <c r="J16" i="5" s="1"/>
  <c r="F21" i="5" l="1"/>
  <c r="E52" i="5"/>
  <c r="H29" i="7" l="1"/>
  <c r="G30" i="7" l="1"/>
  <c r="F30" i="7"/>
  <c r="E30" i="7"/>
  <c r="D30" i="7"/>
  <c r="H28" i="7"/>
  <c r="H27" i="7"/>
  <c r="D23" i="5"/>
  <c r="H30" i="7" l="1"/>
  <c r="H14" i="7" l="1"/>
  <c r="G17" i="7" l="1"/>
  <c r="F17" i="7"/>
  <c r="E17" i="7"/>
  <c r="D17" i="7"/>
  <c r="H16" i="7"/>
  <c r="H15" i="7"/>
  <c r="H13" i="7"/>
  <c r="H12" i="7"/>
  <c r="H11" i="7"/>
  <c r="H10" i="7"/>
  <c r="H17" i="7" l="1"/>
  <c r="G38" i="4"/>
  <c r="G49" i="4" l="1"/>
  <c r="G22" i="4"/>
  <c r="K38" i="4" l="1"/>
  <c r="H20" i="4"/>
  <c r="H21" i="4"/>
  <c r="J20" i="5" s="1"/>
  <c r="K20" i="5" s="1"/>
  <c r="H19" i="4"/>
  <c r="H17" i="4"/>
  <c r="H16" i="4"/>
  <c r="H15" i="4"/>
  <c r="H13" i="4"/>
  <c r="H22" i="4" l="1"/>
  <c r="G23" i="5"/>
  <c r="E38" i="4"/>
  <c r="D40" i="4" s="1"/>
  <c r="D38" i="4"/>
  <c r="H31" i="4" s="1"/>
  <c r="E49" i="4" l="1"/>
  <c r="I33" i="4"/>
  <c r="I31" i="4"/>
  <c r="I37" i="4"/>
  <c r="I35" i="4"/>
  <c r="I32" i="4"/>
  <c r="I36" i="4"/>
  <c r="D49" i="4"/>
  <c r="F38" i="4"/>
  <c r="D52" i="5"/>
  <c r="H36" i="4"/>
  <c r="H37" i="4"/>
  <c r="H34" i="4"/>
  <c r="H33" i="4"/>
  <c r="H32" i="4"/>
  <c r="F22" i="4"/>
  <c r="J14" i="5"/>
  <c r="J23" i="5" s="1"/>
  <c r="E22" i="4"/>
  <c r="D22" i="4"/>
  <c r="F49" i="4" l="1"/>
  <c r="D42" i="4"/>
  <c r="I38" i="4"/>
  <c r="H38" i="4"/>
  <c r="K18" i="5"/>
  <c r="F23" i="5"/>
  <c r="K16" i="5"/>
  <c r="K14" i="5"/>
  <c r="G42" i="4" l="1"/>
  <c r="F42" i="4"/>
  <c r="J38" i="4"/>
  <c r="E42" i="4"/>
  <c r="K23" i="5"/>
</calcChain>
</file>

<file path=xl/sharedStrings.xml><?xml version="1.0" encoding="utf-8"?>
<sst xmlns="http://schemas.openxmlformats.org/spreadsheetml/2006/main" count="608" uniqueCount="354">
  <si>
    <t>Modalidad</t>
  </si>
  <si>
    <t>Docentes Beneficiados</t>
  </si>
  <si>
    <t>Diplomados</t>
  </si>
  <si>
    <t>Talleres, congresos, cursos y seminarios</t>
  </si>
  <si>
    <t>Total</t>
  </si>
  <si>
    <r>
      <t>II</t>
    </r>
    <r>
      <rPr>
        <b/>
        <sz val="16"/>
        <rFont val="Calibri Light"/>
        <family val="2"/>
      </rPr>
      <t xml:space="preserve">.  Formación Continua: </t>
    </r>
  </si>
  <si>
    <r>
      <t>I</t>
    </r>
    <r>
      <rPr>
        <b/>
        <sz val="16"/>
        <rFont val="Calibri Light"/>
        <family val="2"/>
      </rPr>
      <t xml:space="preserve">. Formación Inicial: </t>
    </r>
  </si>
  <si>
    <t>Licenciaturas</t>
  </si>
  <si>
    <t>Áreas Formativas</t>
  </si>
  <si>
    <t>Matemática</t>
  </si>
  <si>
    <r>
      <t>III.</t>
    </r>
    <r>
      <rPr>
        <b/>
        <sz val="16"/>
        <rFont val="Calibri Light"/>
        <family val="2"/>
      </rPr>
      <t xml:space="preserve">   Posgrado.</t>
    </r>
  </si>
  <si>
    <t>Maestrías</t>
  </si>
  <si>
    <t>Doctorados</t>
  </si>
  <si>
    <t>Departamento</t>
  </si>
  <si>
    <t>Formación Inicial</t>
  </si>
  <si>
    <t>Formación Continua</t>
  </si>
  <si>
    <t>Diplomados, Talleres, Congresos, Cursos y Seminarios.</t>
  </si>
  <si>
    <t>Posgrado</t>
  </si>
  <si>
    <t xml:space="preserve">Total </t>
  </si>
  <si>
    <t>Licenciatura</t>
  </si>
  <si>
    <r>
      <t xml:space="preserve">Diplomados, </t>
    </r>
    <r>
      <rPr>
        <sz val="12"/>
        <color theme="1"/>
        <rFont val="Calibri"/>
        <family val="2"/>
        <scheme val="minor"/>
      </rPr>
      <t>talleres, congresos, cursos y seminarios.</t>
    </r>
  </si>
  <si>
    <t>INAFOCAM</t>
  </si>
  <si>
    <t>Formación Continua Talleres, Cursos y otros</t>
  </si>
  <si>
    <t>Programas</t>
  </si>
  <si>
    <t>Becarios</t>
  </si>
  <si>
    <t>Total de Programas y Becas para docentes en servicio</t>
  </si>
  <si>
    <t>Total general</t>
  </si>
  <si>
    <t>Ene./Marz.</t>
  </si>
  <si>
    <t>Abr./Jun.</t>
  </si>
  <si>
    <t>Jul./Sept.</t>
  </si>
  <si>
    <t>Oct./Dic.</t>
  </si>
  <si>
    <t>---</t>
  </si>
  <si>
    <t>Especialidades</t>
  </si>
  <si>
    <t>Agto.- Dic. 2020</t>
  </si>
  <si>
    <t>% Docentes Beneficiados</t>
  </si>
  <si>
    <t xml:space="preserve">% Docentes </t>
  </si>
  <si>
    <t xml:space="preserve">% </t>
  </si>
  <si>
    <r>
      <t>V.</t>
    </r>
    <r>
      <rPr>
        <b/>
        <sz val="16"/>
        <rFont val="Calibri Light"/>
        <family val="2"/>
      </rPr>
      <t xml:space="preserve"> Programas de Formación Inicial, Formación Continua y Posgrado Concluidos</t>
    </r>
  </si>
  <si>
    <t xml:space="preserve">TOTAL </t>
  </si>
  <si>
    <t>M O D A L I D A D E S</t>
  </si>
  <si>
    <t>Áreas Curriculares</t>
  </si>
  <si>
    <r>
      <t>Anexo No.1</t>
    </r>
    <r>
      <rPr>
        <b/>
        <sz val="12"/>
        <rFont val="Calibri"/>
        <family val="2"/>
      </rPr>
      <t xml:space="preserve">   </t>
    </r>
    <r>
      <rPr>
        <b/>
        <sz val="12"/>
        <rFont val="Calibri Light"/>
        <family val="2"/>
      </rPr>
      <t>Relación de Programas Formativos por Áreas Curriculares</t>
    </r>
  </si>
  <si>
    <t>Talleres, Congresos, Cursos y Seminarios</t>
  </si>
  <si>
    <t>Modalidades</t>
  </si>
  <si>
    <t>--- </t>
  </si>
  <si>
    <t>Metas del periodo 2021-2024</t>
  </si>
  <si>
    <t>Becas Otorgadas por Año</t>
  </si>
  <si>
    <t>% Logrado vs Meta</t>
  </si>
  <si>
    <t>Total general de Becas Otorgadas</t>
  </si>
  <si>
    <t>Becas Otorgadas</t>
  </si>
  <si>
    <t>Eje</t>
  </si>
  <si>
    <t>Becas Otorgadas - Formación Inicial</t>
  </si>
  <si>
    <t>Becas Otorgadas - Posgrado</t>
  </si>
  <si>
    <t>Metropolitana</t>
  </si>
  <si>
    <t>Sur</t>
  </si>
  <si>
    <t>Este</t>
  </si>
  <si>
    <t>Norte</t>
  </si>
  <si>
    <t>Nordeste</t>
  </si>
  <si>
    <t>% Docentes-Becas Otorgadas</t>
  </si>
  <si>
    <t>Inicial</t>
  </si>
  <si>
    <t>Continua</t>
  </si>
  <si>
    <t>01 BARAHONA</t>
  </si>
  <si>
    <t>02 SAN JUAN DE LA MAGUANA</t>
  </si>
  <si>
    <t>03 AZUA</t>
  </si>
  <si>
    <t>04 SAN CRISTOBAL</t>
  </si>
  <si>
    <t>05 SAN PEDRO DE MACORIS</t>
  </si>
  <si>
    <t>06 LA VEGA</t>
  </si>
  <si>
    <t>07 SAN FRANCISCO DE MACORIS</t>
  </si>
  <si>
    <t>08 SANTIAGO</t>
  </si>
  <si>
    <t>09 MAO</t>
  </si>
  <si>
    <t>10 SANTO DOMINGO</t>
  </si>
  <si>
    <t>11 PUERTO PLATA</t>
  </si>
  <si>
    <t>12 HIGUEY</t>
  </si>
  <si>
    <t>13 MONTE CRISTI</t>
  </si>
  <si>
    <t>14 NAGUA</t>
  </si>
  <si>
    <t>15 SANTO DOMINGO</t>
  </si>
  <si>
    <t>16 COTUI</t>
  </si>
  <si>
    <t>17 MONTE PLATA</t>
  </si>
  <si>
    <t>18 BAHORUCO</t>
  </si>
  <si>
    <t>Regional</t>
  </si>
  <si>
    <t>Formación Inicial - Licenciaturas</t>
  </si>
  <si>
    <t>Formación Cont.- Diplomados</t>
  </si>
  <si>
    <t>Formación Cont.- Talleres, congresos, cursos y seminarios</t>
  </si>
  <si>
    <t>Posgrado - Especialidades</t>
  </si>
  <si>
    <t>Posgrado - Maestrías</t>
  </si>
  <si>
    <t>Posgrado - Doctorados</t>
  </si>
  <si>
    <t xml:space="preserve">Becas Otorgadas por Programa </t>
  </si>
  <si>
    <t>Programa Formación Inicial</t>
  </si>
  <si>
    <t>Diplomados y Talleres, congresos, cursos y seminarios</t>
  </si>
  <si>
    <t>TOTAL DIPLOMADOS Y TALLERES</t>
  </si>
  <si>
    <t>TOTAL POSGRADO</t>
  </si>
  <si>
    <t>INICIAL</t>
  </si>
  <si>
    <t>Fuente: Departamento de Planificación y Desarrollo</t>
  </si>
  <si>
    <t xml:space="preserve"> Becas Otorgadas</t>
  </si>
  <si>
    <t>META</t>
  </si>
  <si>
    <t>Meta</t>
  </si>
  <si>
    <t>Tabla 1.</t>
  </si>
  <si>
    <t>Tabla 2.</t>
  </si>
  <si>
    <t>Tabla 4.</t>
  </si>
  <si>
    <t>Tabla 5.</t>
  </si>
  <si>
    <t>Tabla 6.</t>
  </si>
  <si>
    <t>Tabla 7.</t>
  </si>
  <si>
    <t>Tabla 10.</t>
  </si>
  <si>
    <t>Tabla 11.</t>
  </si>
  <si>
    <t xml:space="preserve">Total Becas Otorgadas </t>
  </si>
  <si>
    <t>Becas Otorgadas - Formación Continua</t>
  </si>
  <si>
    <t>Ener- Dic 2021</t>
  </si>
  <si>
    <t>1er trimestre</t>
  </si>
  <si>
    <t>2do trimestre</t>
  </si>
  <si>
    <t>3er trimestre</t>
  </si>
  <si>
    <t>4to trimestre</t>
  </si>
  <si>
    <t>%</t>
  </si>
  <si>
    <t>Talleres, congresos, cursos y seminarios.</t>
  </si>
  <si>
    <t xml:space="preserve">Maestrías </t>
  </si>
  <si>
    <t>Regionales</t>
  </si>
  <si>
    <t>Tabla 3.</t>
  </si>
  <si>
    <t>Tabla 12.</t>
  </si>
  <si>
    <t>Tabla 12.1.</t>
  </si>
  <si>
    <t>Tabla 12.2.</t>
  </si>
  <si>
    <t>Instituto Nacional de Formación y Capacitación del Magisterio</t>
  </si>
  <si>
    <t>Total de Becas Otorgadas por Modalidad</t>
  </si>
  <si>
    <r>
      <t>VI</t>
    </r>
    <r>
      <rPr>
        <b/>
        <sz val="16"/>
        <rFont val="Calibri Light"/>
        <family val="2"/>
      </rPr>
      <t xml:space="preserve"> Becas Otorgadas por Eje y Modalidad (Inicial, Continua y Posgrado)</t>
    </r>
  </si>
  <si>
    <r>
      <t>VII</t>
    </r>
    <r>
      <rPr>
        <b/>
        <sz val="16"/>
        <rFont val="Calibri Light"/>
        <family val="2"/>
      </rPr>
      <t xml:space="preserve"> Becas Otorgadas por Regional y Modalidad (Inicial, Continua y Posgrado)</t>
    </r>
  </si>
  <si>
    <r>
      <t>IV</t>
    </r>
    <r>
      <rPr>
        <b/>
        <sz val="16"/>
        <rFont val="Calibri Light"/>
        <family val="2"/>
      </rPr>
      <t xml:space="preserve"> Formación Inicial, Formación Continua y Posgrado</t>
    </r>
  </si>
  <si>
    <t>Becas otorgadas</t>
  </si>
  <si>
    <t>Licenciatura en Matemática orientada a la Educación Secundaria</t>
  </si>
  <si>
    <t>Total por</t>
  </si>
  <si>
    <t>-</t>
  </si>
  <si>
    <t>Programa Construyendo la Base de los Aprendizajes (CON BASE)</t>
  </si>
  <si>
    <r>
      <t xml:space="preserve"> </t>
    </r>
    <r>
      <rPr>
        <b/>
        <sz val="13"/>
        <rFont val="Calibri Light"/>
        <family val="2"/>
      </rPr>
      <t>3.1 Beneficiarios en doctorados.</t>
    </r>
  </si>
  <si>
    <t>Universidad</t>
  </si>
  <si>
    <t>Total, Licenciaturas</t>
  </si>
  <si>
    <t xml:space="preserve">San Pedro de Macorís (05). </t>
  </si>
  <si>
    <t>Total, Diplomados</t>
  </si>
  <si>
    <t xml:space="preserve">Barahona (01). </t>
  </si>
  <si>
    <t xml:space="preserve">Instituto Superior de Estudios Educativos Pedro Poveda (ISESP). </t>
  </si>
  <si>
    <t>Total, Talleres, Congresos, Cursos y Seminarios</t>
  </si>
  <si>
    <t>Total general de becas otorgadas</t>
  </si>
  <si>
    <t>Becas otorgadas 2023</t>
  </si>
  <si>
    <t>% Becas otorgadas 2023</t>
  </si>
  <si>
    <t>Enero-Dic 2022</t>
  </si>
  <si>
    <t xml:space="preserve">Especialidades, Maestrías </t>
  </si>
  <si>
    <t>Meta del Trimestre 2023</t>
  </si>
  <si>
    <t>% Logrado vs Meta, 2023</t>
  </si>
  <si>
    <t>Acumulado por trimestre, año 2023</t>
  </si>
  <si>
    <t>Anexo No.3   Datos Acumulados por trimestre, año 2023</t>
  </si>
  <si>
    <t>Comparativo de metas 2021-2024 y el acumulado por año: 2020, 2021, 2022 y 2023</t>
  </si>
  <si>
    <t>Biología</t>
  </si>
  <si>
    <t>Intervención Psicopedagógica</t>
  </si>
  <si>
    <t>Lengua Española</t>
  </si>
  <si>
    <t>Tabla 8.</t>
  </si>
  <si>
    <t>Nota: Meta de Formación Continua fue modificada (de 204,416  a 270,352)</t>
  </si>
  <si>
    <t>Verificación total de becas otorgadas programas formativos, por departamento y trimestre del año 2023.</t>
  </si>
  <si>
    <t>Docentes y bachilleres capacitados y graduados</t>
  </si>
  <si>
    <t xml:space="preserve">Resumen Estadístico
Formación y Desarrollo Profesional de Docentes
julio-septiembre 2023
</t>
  </si>
  <si>
    <t>1.1 Beneficiarios en apertura de programas, período julio-septiembre 2023.</t>
  </si>
  <si>
    <t>1.1.2  Distribución de bachilleres becados en el programa de licenciaturas del Departamento de Formación Inicial por área formativa, julio-septiembre 2023.</t>
  </si>
  <si>
    <t>Ciecias Sociales</t>
  </si>
  <si>
    <t>Inglés</t>
  </si>
  <si>
    <t>2.1 Beneficiarios en aperturas de programas del período julio-septiembre 2023.</t>
  </si>
  <si>
    <t>2.1.1 Total docentes becados vs meta julio-septiembre 2023.</t>
  </si>
  <si>
    <t>2.1.2 Total docentes becados por modalidad (diplomados, talleres, congresos, cursos y seminarios), julio-septiembre 2023.</t>
  </si>
  <si>
    <t>2.2 Diplomados y talleres por áreas curriculares, periodo julio-septiembre 2023.</t>
  </si>
  <si>
    <t>2.2.1  Total docentes becados en  diplomados según área formativa, julio-septiembre 2023.</t>
  </si>
  <si>
    <t>2.2.2  Total becas otorgadas por área formativa (talleres, congresos, cursos y seminarios), periodo julio-septiembre 2023.</t>
  </si>
  <si>
    <t>Educación Inclusiva y Atención a la Diversidad</t>
  </si>
  <si>
    <t>3.1.1 Total docentes becados en posgrado según modalidad, julio-septiembre 2023.</t>
  </si>
  <si>
    <t>Tabla No.4.1 Total becas otorgadas en programas formativos por departamento, julio-septiembre 2023.</t>
  </si>
  <si>
    <t>Tabla No.5.1 Total docentes becados que concluyeron programas formativos, por departamento, julio-septiembre 2023.</t>
  </si>
  <si>
    <t xml:space="preserve">Docentes </t>
  </si>
  <si>
    <t>Capacitados y Graduados</t>
  </si>
  <si>
    <t>Tabla No.6.1: Total becas otorgadas por eje geográfico, julio-septiembre 2023.</t>
  </si>
  <si>
    <t>Tabla No. 6.2 Docentes becados en el programa de formación inicial, por eje geográfico, julio-septiembre 2023.</t>
  </si>
  <si>
    <t>Tabla No.6.3 Docentes becados en el programa de formación continua, por eje geográfico,julio-septiembre 2023.</t>
  </si>
  <si>
    <t>Tabla No.6.4 Docentes becados en programa de posgrado, por eje geográfico, julio-septiembre 2023.</t>
  </si>
  <si>
    <t>Tabla 12.3.</t>
  </si>
  <si>
    <t>Tabla No.7.1 Total docentes becados por regional y modalidad, julio-septiembre 2023.</t>
  </si>
  <si>
    <t>Tabla 13.</t>
  </si>
  <si>
    <t xml:space="preserve">"INAFOCAM
     RELACIÓN DE LA FORMACIÓN PEDAGÓGICA TRANSVERSAL OFERTADOS A DOCENTES EN SERVICIO
PERIODO JULIO-SEPTIEMBRE, AÑO 2023"   
</t>
  </si>
  <si>
    <t>Enero-septiembre 2023</t>
  </si>
  <si>
    <t>Logrado 3er Trimestre 2023</t>
  </si>
  <si>
    <t>Anexo No.4     Datos acumulados durante el periodo agosto 2020 – septiembre 2023</t>
  </si>
  <si>
    <r>
      <t>Tabla No.5.1 Total docentes y bachilleres becados que</t>
    </r>
    <r>
      <rPr>
        <b/>
        <i/>
        <sz val="12"/>
        <color rgb="FFFF0000"/>
        <rFont val="Calibri Light"/>
        <family val="2"/>
      </rPr>
      <t xml:space="preserve"> concluyeron</t>
    </r>
    <r>
      <rPr>
        <b/>
        <i/>
        <sz val="12"/>
        <rFont val="Calibri Light"/>
        <family val="2"/>
      </rPr>
      <t xml:space="preserve"> programas formativos, por departamento, período enero-septiembre 2023.</t>
    </r>
  </si>
  <si>
    <t>Inducción</t>
  </si>
  <si>
    <t>Planificación Curricular  y Metodológica</t>
  </si>
  <si>
    <t xml:space="preserve">Tecnología </t>
  </si>
  <si>
    <t xml:space="preserve">Innovación </t>
  </si>
  <si>
    <t>Gestión y Liderzago</t>
  </si>
  <si>
    <t>Formación Humana</t>
  </si>
  <si>
    <t>Francés</t>
  </si>
  <si>
    <t>Educación Inclusiva</t>
  </si>
  <si>
    <t>Enseñanzas</t>
  </si>
  <si>
    <t>Neurociencia</t>
  </si>
  <si>
    <t>Estadadística</t>
  </si>
  <si>
    <t xml:space="preserve"> Implementación de la Secuencia Didáctica y Modulo de Acompañamiento</t>
  </si>
  <si>
    <t>Textos Expositivos y Argumentativos</t>
  </si>
  <si>
    <t>Escuela complutense</t>
  </si>
  <si>
    <t>Educación Emocional</t>
  </si>
  <si>
    <t xml:space="preserve">Rol del Orientador y Psicólogo </t>
  </si>
  <si>
    <t>Formación Básica</t>
  </si>
  <si>
    <t>Impacto educativo</t>
  </si>
  <si>
    <t>Técnicas y Estrategias para la Enseñanza de las Lenguas Extranjeras</t>
  </si>
  <si>
    <t>Física y el Deporte</t>
  </si>
  <si>
    <t>Lectoescritura y Matemática</t>
  </si>
  <si>
    <t>Artes para el Nivel Secundario</t>
  </si>
  <si>
    <t>Química</t>
  </si>
  <si>
    <t xml:space="preserve"> Historia y Geografía</t>
  </si>
  <si>
    <t xml:space="preserve"> Periodo julio-septiembre 2023</t>
  </si>
  <si>
    <t>Educación Primer Ciclo</t>
  </si>
  <si>
    <t>Artística</t>
  </si>
  <si>
    <t>Neurodidáctica</t>
  </si>
  <si>
    <t>Maestrías y Especialidades</t>
  </si>
  <si>
    <t>2.2.2  Total becas otorgadas por área formativa (maestrías y especialidades), periodo julio-septiembre 2023.</t>
  </si>
  <si>
    <t>PUCMM, UNPHU y UCE</t>
  </si>
  <si>
    <t>Licenciatura en Ciencia Sociales orientada a la Educación Secundaria</t>
  </si>
  <si>
    <t>PUCMM y UCE</t>
  </si>
  <si>
    <t>Licenciatura en Inglés orientada a la Enseñanza</t>
  </si>
  <si>
    <t>PUCMM, UNICDA y UNAPEC</t>
  </si>
  <si>
    <t>Licenciatura en Biología orientada a la Educación Secundaria</t>
  </si>
  <si>
    <t>UNISA-Santiago y UNAD</t>
  </si>
  <si>
    <t>Licenciatura Educación Primaria, Primer Ciclo</t>
  </si>
  <si>
    <t>UNAD</t>
  </si>
  <si>
    <t>Lengua Española y Literatura orientada a la Educación Secundaria</t>
  </si>
  <si>
    <t>PUCMM</t>
  </si>
  <si>
    <t>Licenciatura en Educación Artística</t>
  </si>
  <si>
    <t>UNAPEC</t>
  </si>
  <si>
    <t>Programa Diplomado de Formación para la Inducción de Docentes de Nuevo Ingreso del Sistema Educativo Público Preuniversitario</t>
  </si>
  <si>
    <t xml:space="preserve">San Juan de la Maguana (02), Azua (03), San Cristóbal (04), San Pedro de Macorís (05), La Vega (06), San Francisco de Macorís (07), Santiago (08), Santo Domingo (10,15), Monte Plata (11), Higüey (12), Nagua (14), Cotuí (16). </t>
  </si>
  <si>
    <t>Universidad Tecnológica del Cibao Oriental (UTECO), Universidad Católica de Santo Domingo (UCSD), Universidad Nacional Pedro Henríquez Ureña (UNPHU),  Instituto Superior de Estudios Educativos Pedro Poveda (ISESP), Universidad Nacional Adventista (UNAD), Universidad Autónoma de Santo Domingo (UASD), Universidad Iberoamericana (UNIBE), Universidad Católica del Cibao (UCATECI), Pontificia Universidad Católica Madre y Maestra (PUCMM), Universidad Central del Este (UCE)</t>
  </si>
  <si>
    <t>Diplomado Especializado en Planificación Curricular  y Metodológica Activas en Educación Técnico Profesional</t>
  </si>
  <si>
    <t>Barahona (01), San Juan de la Maguana (02), Azua (03), San Cristóbal (04), San Pedro de Macorís (05), Higüey (12) y Santo Domingo (10), Neyba (18).</t>
  </si>
  <si>
    <t xml:space="preserve"> Instituto Especializado de Estudios Superiores Loyola (IEESL) en Coordinación con el Instituto Superior Jesuites, Barcelona España. </t>
  </si>
  <si>
    <t>Diplomado en Programación Iconográfica y Robótica Educativa</t>
  </si>
  <si>
    <t xml:space="preserve">Nivel nacional. </t>
  </si>
  <si>
    <t xml:space="preserve">Universidad Benito Juárez de México / U global. </t>
  </si>
  <si>
    <t>Diplomado en Conocimiento e Integración de Recursos Digitales y Robótica Educativa para el Nivel Inicial</t>
  </si>
  <si>
    <t>San Cristóbal (04), San Pedro de Macorís (05), Santo Domingo (10), Higüey (12) y  Neyba (12).</t>
  </si>
  <si>
    <t xml:space="preserve"> U Global Dominicana (UGLOBAL). </t>
  </si>
  <si>
    <t xml:space="preserve"> Estrategia Metodológica STEM</t>
  </si>
  <si>
    <t xml:space="preserve">Monte Plata (17). </t>
  </si>
  <si>
    <t>Instituto Superior de Estudios Especializados en Ciencias Sociales Dr. Luís Heredia Bonetti LHB y Universidad del Caribe (UNICARIBE)</t>
  </si>
  <si>
    <t>Diplomado Primera Infancia: Claves de Innovación</t>
  </si>
  <si>
    <t xml:space="preserve">Barahona (01), San Juan de la Maguana (02), Azua (03), y Neyba (18). </t>
  </si>
  <si>
    <t>Organización de los Estados Iberoamericanos / Universidad de Valencia/ Instituto Iberoamericano.</t>
  </si>
  <si>
    <t>Diplomado Gestión y Liderazgo Educativo</t>
  </si>
  <si>
    <t xml:space="preserve">Puerto Plata (11). </t>
  </si>
  <si>
    <t xml:space="preserve">Instituto Tecnológico de Santo Domingo (INTEC) </t>
  </si>
  <si>
    <t xml:space="preserve"> Diplomado en Gestión y Edición de Revistas Científicas</t>
  </si>
  <si>
    <t xml:space="preserve"> nivel nacional. </t>
  </si>
  <si>
    <t xml:space="preserve">Universidad Tecnológica de Santiago (UTESA). </t>
  </si>
  <si>
    <t>Diplomado: "El Liderazgo Gestor-Educador del Formador Catequista"</t>
  </si>
  <si>
    <t xml:space="preserve"> nivel nacio</t>
  </si>
  <si>
    <t xml:space="preserve">Pontificia Universidad Católica Madre y Maestra (PUCMM). </t>
  </si>
  <si>
    <t>Diplomado en Formación Integral Humana y Religiosa</t>
  </si>
  <si>
    <t>Monte Cristi (13).</t>
  </si>
  <si>
    <t xml:space="preserve"> Universidad Católica del Cibao (UCATECI). </t>
  </si>
  <si>
    <r>
      <t>Diplomado para la Adquisición de Competencias Lingüísticas en francés como Lengua Extranjera</t>
    </r>
    <r>
      <rPr>
        <b/>
        <sz val="11"/>
        <color rgb="FF000000"/>
        <rFont val="Bookman Old Style"/>
        <family val="1"/>
      </rPr>
      <t/>
    </r>
  </si>
  <si>
    <t xml:space="preserve"> San Cristóbal (04), Santo Domingo (10 y 15) y Monte Plata (17). </t>
  </si>
  <si>
    <t xml:space="preserve">Alianza Francesa en República Dominicana. </t>
  </si>
  <si>
    <t>Diplomado en Intervención Psicopedagógica</t>
  </si>
  <si>
    <t xml:space="preserve">San Juan de la Maguana (02), San Cristóbal (04), La Vega (06), Santiago (08), Mao (09), Puerto Plata (11) y Monte Cristi (13), Neyba (18). </t>
  </si>
  <si>
    <t xml:space="preserve">Universidad Tecnológica de Santiago (UTESA) y Universidad Central del Este (UCE).  </t>
  </si>
  <si>
    <t>Diplomado Educación Inclusiva y Atención a la Diversidad</t>
  </si>
  <si>
    <t xml:space="preserve">Neyba (19). </t>
  </si>
  <si>
    <t xml:space="preserve">CACATU / Instituto Especializado en Ciencias Sociales Dr. Luis Heredia Bonetti (IES LHB). </t>
  </si>
  <si>
    <t xml:space="preserve">Diplomado Estrategia Metodológica STEM </t>
  </si>
  <si>
    <t>Instituto Superior de Estudios Especializados en Ciencias Sociales Dr. Luís Heredia Bonetti LHB y Universidad del Caribe (UNICARIBE).</t>
  </si>
  <si>
    <t>Diplomado Especializado en Gestión y Liderazgo Educativo en Centros Educativos</t>
  </si>
  <si>
    <t>Diplomado en Matemática Segundo Ciclo del Nivel Primario y Primer Ciclo del Nivel Secundario, con Orientación a la Enseñanza</t>
  </si>
  <si>
    <t xml:space="preserve">San Francisco de Macorís (07) y Nagua (14). </t>
  </si>
  <si>
    <t xml:space="preserve">Institución Formadora, Universidad Católica Nordestana (UCNE).  </t>
  </si>
  <si>
    <t>Diplomado en Herramientas Tecnológicas Aplicadas a la Enseñanza de las Matemática</t>
  </si>
  <si>
    <t xml:space="preserve">Mao (09) y Montecristi (13). </t>
  </si>
  <si>
    <t>Diplomado Trastornos Cognitivos en el Proceso de Enseñanza Aprendizaje</t>
  </si>
  <si>
    <t xml:space="preserve">Higüey (12). </t>
  </si>
  <si>
    <t xml:space="preserve">Instituto Superior Especializado en Humanidades y Ciencias Sociales Dr.  Luis Heredia Bonetti (IES-LHB). </t>
  </si>
  <si>
    <t>Diplomado Recursos Digitales y Robótica Educativa en el Nivel Inicial</t>
  </si>
  <si>
    <t xml:space="preserve">La Vega (06), Santo Domingo (10) y Neyba (18). </t>
  </si>
  <si>
    <t xml:space="preserve">Uglobal / Universidad Benito Juarez (Mexico). </t>
  </si>
  <si>
    <t>Diplomado Enseñanza de la Lengua de Señas como Primera y Segunda Lengua para Monitores Sordos</t>
  </si>
  <si>
    <t xml:space="preserve"> San Cristóbal (04), Santo Domingo (10 y 15), y Monte Plata (17).</t>
  </si>
  <si>
    <t xml:space="preserve"> Instituto Tecnológico de Santo Domingo (INTEC). </t>
  </si>
  <si>
    <t>Programa Nacional de Inducción para Orientadores y Psicólogos de los Centros Educativos</t>
  </si>
  <si>
    <t>Universidad Autónoma de Santo Domingo (UASD), Universidad Central del Este (UCE), Universidad del Caribe (UNICARIBE), Universidad Psicológica Industrial (UPID), Universidad Tecnológica de Santiago (UTESA), Universidad Tecnológica del Sur (UTESUR).</t>
  </si>
  <si>
    <t>Diplomado en Logopedia</t>
  </si>
  <si>
    <t xml:space="preserve"> San Francisco de Macorís (07), Higüey (12) y  Nagua (14). </t>
  </si>
  <si>
    <t>Universidad Católica Nordestana (UCNE).</t>
  </si>
  <si>
    <t>Diplomado en Metodología de la Enseñanza de las Ciencias Sociales</t>
  </si>
  <si>
    <t>La Vega (06), Santo Domingo (10) y  Puerto Plata (11).</t>
  </si>
  <si>
    <t>Diplomado en Neurociencia Aplicada a la Educación</t>
  </si>
  <si>
    <t xml:space="preserve">San Cristóbal (04) y Santo Domingo (10 y 15). </t>
  </si>
  <si>
    <t xml:space="preserve">Universidad Psicológica Industrial (UPID). </t>
  </si>
  <si>
    <t>Diplomado en Pruebas Psicométricas</t>
  </si>
  <si>
    <t xml:space="preserve">Santo Domingo (10 y 15). </t>
  </si>
  <si>
    <t>Diplomado en Estadísticas Descriptivas e Inferencias y Hojas de Cálculo</t>
  </si>
  <si>
    <t xml:space="preserve">Cotuí (16) y  Monte Plata (17). </t>
  </si>
  <si>
    <t xml:space="preserve">Universidad Nacional Tecnológica (UNNATEC). </t>
  </si>
  <si>
    <t>Diplomado en Liderazgo y Gestión Educativa</t>
  </si>
  <si>
    <t xml:space="preserve"> Santo Domingo (10 y 15).</t>
  </si>
  <si>
    <t xml:space="preserve"> Barna Inicia Educación / Instituto 512. </t>
  </si>
  <si>
    <t>Diplomado en Implementación de la Secuencia Didáctica y Modulo de Acompañamiento para el Segundo Ciclo del Nivel Primario</t>
  </si>
  <si>
    <t xml:space="preserve">nivel nacional. </t>
  </si>
  <si>
    <t>Pontificia Universidad Católica Madre y Maestra (PUCMM).</t>
  </si>
  <si>
    <t>Diplomado en Producción Escrita para Textos Expositivos y Argumentativos</t>
  </si>
  <si>
    <t>Curso-taller Escuela complutense de Verano 2023</t>
  </si>
  <si>
    <t xml:space="preserve">Comunidad complutense de Madrid, España. </t>
  </si>
  <si>
    <t>Congreso de Educación Emocional</t>
  </si>
  <si>
    <t>Universidad Iberoamericana (UNIBE).</t>
  </si>
  <si>
    <t>Taller Rol del Orientador y Psicólogo en el Centro Educativo</t>
  </si>
  <si>
    <t xml:space="preserve">Central del Este (UCE). </t>
  </si>
  <si>
    <t>Taller "Utilidad Pedagógica de los Dispositivos Tecnológicos en el Aula: Laptops, Tabletas y Pizarras Digitales"</t>
  </si>
  <si>
    <t xml:space="preserve">Neyba (18). </t>
  </si>
  <si>
    <t xml:space="preserve">Fundación Latinoamericana de Educación e Innovación (FLEI). </t>
  </si>
  <si>
    <t>Taller Formación Básica en Atención Integral a la Primera Infancia</t>
  </si>
  <si>
    <t xml:space="preserve"> La vega (06), Nagua (14) y Cotuí(16). </t>
  </si>
  <si>
    <t xml:space="preserve">Universidad Católica Nordestana (UCNE). </t>
  </si>
  <si>
    <t>Taller Integración de la Pizarra Digital como recurso Didáctico y Laptop de Docentes y Recursos Instalados en las Notebooks para uso de los Estudiantes</t>
  </si>
  <si>
    <t xml:space="preserve">Azua (03). </t>
  </si>
  <si>
    <t>Grupo Inafores.</t>
  </si>
  <si>
    <t>Taller Herramientas y Estrategias para la Integración Pedagógica de los Dispositivos Tecnológicos en el Proceso de Aprendizaje</t>
  </si>
  <si>
    <t xml:space="preserve">Grupo Inafores. </t>
  </si>
  <si>
    <t>Taller Interactivo Educación Inclusiva y Atención a la Diversidad</t>
  </si>
  <si>
    <t xml:space="preserve">La Vega (06), Nagua (14) y Cotuí (16). </t>
  </si>
  <si>
    <t xml:space="preserve"> Instituto Fundación Patria. </t>
  </si>
  <si>
    <t>Congreso Docente Innovador Aula Innovadora</t>
  </si>
  <si>
    <t xml:space="preserve">Barahona (01), Azua (03), San Cristóbal (04), Santo Domingo (10 y 15). </t>
  </si>
  <si>
    <t xml:space="preserve">Asociación de Ayuda Social, Ecológica y Cultural (ADASEC). </t>
  </si>
  <si>
    <t>Taller de Tecnologías Neulog para la Enseñanza de las Ciencias de la Naturaleza</t>
  </si>
  <si>
    <t xml:space="preserve"> Neyba (18). </t>
  </si>
  <si>
    <t xml:space="preserve">Instituto Superior de Agricultura (ISA).  </t>
  </si>
  <si>
    <t>Congreso Nacional de Formación Integral Humana y Religiosa (FIHR): Familia y Educación por una Cultura de Paz</t>
  </si>
  <si>
    <t xml:space="preserve">Universidad Católica de Santo Domingo (UCSD). </t>
  </si>
  <si>
    <t>Congreso Educativo Edu-Impacto</t>
  </si>
  <si>
    <t xml:space="preserve">FUNCAPEX "Innovación y Capacitación Profesional. </t>
  </si>
  <si>
    <t>Seminario "la Calidad Educativa y su Impacto Transformador"</t>
  </si>
  <si>
    <t xml:space="preserve">Editorial Listín Diario, S.A. (Plan Lea). </t>
  </si>
  <si>
    <t>Seminario en Neurodidáctica: Creando Escuelas del Futuro</t>
  </si>
  <si>
    <t>CACATÚ "Inversíon Social y Creativa".</t>
  </si>
  <si>
    <t>Seminario Webinar: Técnicas y Estrategias para la Enseñanza de las Lenguas Extranjeras en el Siglo XXI</t>
  </si>
  <si>
    <t>Red Educativa de Didáctica Innovada (REDI)-Intituto Nacional de Formación y Capacitación del Magisterio (INAFOCAM).</t>
  </si>
  <si>
    <t>Maestría en Gestión de la Educación Física y el Deporte</t>
  </si>
  <si>
    <t xml:space="preserve">San Cristóbal (04),  Santo Domingo (10 y 15) y  Monte Plata (17). </t>
  </si>
  <si>
    <t>UASD</t>
  </si>
  <si>
    <t>Especialidad en Educación Primer Ciclo Énfasis en Lectoescritura y Matemática</t>
  </si>
  <si>
    <t>Universidad Central del Este (UCE).</t>
  </si>
  <si>
    <t>Maestría en Matemática orientada a la Enseñanza del Nivel secundario</t>
  </si>
  <si>
    <t>UTESUR.</t>
  </si>
  <si>
    <t>Especialidad en Habilitación Docente: Modalidad en Artes para el Nivel Secundario</t>
  </si>
  <si>
    <t>UASD.</t>
  </si>
  <si>
    <t>Maestría en Química para Docentes</t>
  </si>
  <si>
    <t>San Cristóbal (04), Santo Domino (10 y 15) y Monte Plata  (17).</t>
  </si>
  <si>
    <t>Maestría en Historia y Geografía</t>
  </si>
  <si>
    <t>Universidad Católica Nordestana</t>
  </si>
  <si>
    <t>Total, Maestrías y Especialidades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</si>
</sst>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_ ;\-0\ "/>
    <numFmt numFmtId="167" formatCode="0.0%"/>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6"/>
      <name val="Algerian"/>
      <family val="5"/>
    </font>
    <font>
      <b/>
      <sz val="16"/>
      <name val="Calibri Light"/>
      <family val="2"/>
    </font>
    <font>
      <b/>
      <sz val="13"/>
      <name val="Calibri Light"/>
      <family val="2"/>
    </font>
    <font>
      <sz val="1"/>
      <color theme="1"/>
      <name val="Calibri"/>
      <family val="2"/>
      <scheme val="minor"/>
    </font>
    <font>
      <sz val="6"/>
      <color theme="1"/>
      <name val="Calibri"/>
      <family val="2"/>
      <scheme val="minor"/>
    </font>
    <font>
      <b/>
      <sz val="12"/>
      <name val="Calibri Light"/>
      <family val="2"/>
    </font>
    <font>
      <sz val="5"/>
      <color theme="1"/>
      <name val="Calibri"/>
      <family val="2"/>
      <scheme val="minor"/>
    </font>
    <font>
      <sz val="8"/>
      <color theme="1"/>
      <name val="Calibri"/>
      <family val="2"/>
      <scheme val="minor"/>
    </font>
    <font>
      <b/>
      <sz val="1"/>
      <color theme="1"/>
      <name val="Calibri"/>
      <family val="2"/>
      <scheme val="minor"/>
    </font>
    <font>
      <sz val="9"/>
      <color theme="1"/>
      <name val="Calibri"/>
      <family val="2"/>
      <scheme val="minor"/>
    </font>
    <font>
      <sz val="13"/>
      <name val="Calibri Light"/>
      <family val="2"/>
    </font>
    <font>
      <sz val="3"/>
      <color theme="1"/>
      <name val="Calibri"/>
      <family val="2"/>
      <scheme val="minor"/>
    </font>
    <font>
      <sz val="9"/>
      <color rgb="FF000000"/>
      <name val="Calibri"/>
      <family val="2"/>
      <scheme val="minor"/>
    </font>
    <font>
      <b/>
      <sz val="12"/>
      <name val="Calibri"/>
      <family val="2"/>
    </font>
    <font>
      <b/>
      <sz val="10"/>
      <color theme="1"/>
      <name val="Calibri"/>
      <family val="2"/>
      <scheme val="minor"/>
    </font>
    <font>
      <b/>
      <sz val="10"/>
      <color rgb="FF000000"/>
      <name val="Calibri"/>
      <family val="2"/>
      <scheme val="minor"/>
    </font>
    <font>
      <sz val="10"/>
      <color rgb="FF000000"/>
      <name val="Calibri"/>
      <family val="2"/>
      <scheme val="minor"/>
    </font>
    <font>
      <b/>
      <sz val="7"/>
      <color theme="1"/>
      <name val="Calibri"/>
      <family val="2"/>
      <scheme val="minor"/>
    </font>
    <font>
      <b/>
      <sz val="18"/>
      <color theme="1"/>
      <name val="Calibri"/>
      <family val="2"/>
      <scheme val="minor"/>
    </font>
    <font>
      <b/>
      <sz val="11"/>
      <name val="Calibri Light"/>
      <family val="2"/>
    </font>
    <font>
      <sz val="12"/>
      <color rgb="FF000000"/>
      <name val="Calibri"/>
      <family val="2"/>
      <scheme val="minor"/>
    </font>
    <font>
      <b/>
      <sz val="14"/>
      <color rgb="FF000000"/>
      <name val="Calibri"/>
      <family val="2"/>
      <scheme val="minor"/>
    </font>
    <font>
      <i/>
      <sz val="10"/>
      <color theme="1"/>
      <name val="Calibri"/>
      <family val="2"/>
      <scheme val="minor"/>
    </font>
    <font>
      <sz val="11"/>
      <color rgb="FFFF0000"/>
      <name val="Calibri"/>
      <family val="2"/>
      <scheme val="minor"/>
    </font>
    <font>
      <b/>
      <i/>
      <sz val="12"/>
      <name val="Calibri Light"/>
      <family val="2"/>
    </font>
    <font>
      <b/>
      <sz val="14"/>
      <color theme="1"/>
      <name val="Calibri"/>
      <family val="2"/>
      <scheme val="minor"/>
    </font>
    <font>
      <b/>
      <sz val="12"/>
      <color rgb="FF000000"/>
      <name val="Calibri"/>
      <family val="2"/>
      <scheme val="minor"/>
    </font>
    <font>
      <b/>
      <sz val="12"/>
      <color theme="1"/>
      <name val="Calibri"/>
      <family val="2"/>
      <scheme val="minor"/>
    </font>
    <font>
      <b/>
      <sz val="12"/>
      <color rgb="FFFF0000"/>
      <name val="Calibri"/>
      <family val="2"/>
      <scheme val="minor"/>
    </font>
    <font>
      <sz val="11"/>
      <name val="Calibri"/>
      <family val="2"/>
      <scheme val="minor"/>
    </font>
    <font>
      <b/>
      <sz val="11"/>
      <name val="Calibri"/>
      <family val="2"/>
      <scheme val="minor"/>
    </font>
    <font>
      <b/>
      <sz val="9"/>
      <color rgb="FF000000"/>
      <name val="Calibri"/>
      <family val="2"/>
      <scheme val="minor"/>
    </font>
    <font>
      <sz val="10"/>
      <name val="Calibri"/>
      <family val="2"/>
      <scheme val="minor"/>
    </font>
    <font>
      <b/>
      <sz val="12"/>
      <name val="Calibri"/>
      <family val="2"/>
      <scheme val="minor"/>
    </font>
    <font>
      <b/>
      <sz val="8"/>
      <color theme="1"/>
      <name val="Calibri"/>
      <family val="2"/>
      <scheme val="minor"/>
    </font>
    <font>
      <b/>
      <sz val="9"/>
      <color theme="1"/>
      <name val="Calibri"/>
      <family val="2"/>
      <scheme val="minor"/>
    </font>
    <font>
      <b/>
      <sz val="11"/>
      <color rgb="FF002060"/>
      <name val="Calibri"/>
      <family val="2"/>
      <scheme val="minor"/>
    </font>
    <font>
      <b/>
      <i/>
      <sz val="12"/>
      <color rgb="FFFF0000"/>
      <name val="Calibri Light"/>
      <family val="2"/>
    </font>
    <font>
      <i/>
      <sz val="12"/>
      <color theme="1"/>
      <name val="Calibri"/>
      <family val="2"/>
      <scheme val="minor"/>
    </font>
    <font>
      <b/>
      <i/>
      <sz val="22"/>
      <color theme="1"/>
      <name val="Calibri"/>
      <family val="2"/>
      <scheme val="minor"/>
    </font>
    <font>
      <b/>
      <sz val="16"/>
      <color theme="1"/>
      <name val="Calibri"/>
      <family val="2"/>
      <scheme val="minor"/>
    </font>
    <font>
      <i/>
      <sz val="9"/>
      <color theme="1"/>
      <name val="Calibri"/>
      <family val="2"/>
      <scheme val="minor"/>
    </font>
    <font>
      <b/>
      <sz val="10"/>
      <color theme="1"/>
      <name val="Times New Roman"/>
      <family val="1"/>
    </font>
    <font>
      <b/>
      <sz val="12"/>
      <color rgb="FFFFFFFF"/>
      <name val="Times New Roman"/>
      <family val="1"/>
    </font>
    <font>
      <b/>
      <sz val="12"/>
      <color rgb="FF767171"/>
      <name val="Times New Roman"/>
      <family val="1"/>
    </font>
    <font>
      <sz val="12"/>
      <color rgb="FF767171"/>
      <name val="Times New Roman"/>
      <family val="1"/>
    </font>
    <font>
      <sz val="8"/>
      <name val="Calibri"/>
      <family val="2"/>
      <scheme val="minor"/>
    </font>
    <font>
      <b/>
      <sz val="11"/>
      <color rgb="FF000000"/>
      <name val="Bookman Old Style"/>
      <family val="1"/>
    </font>
    <font>
      <i/>
      <sz val="12"/>
      <color rgb="FF000000"/>
      <name val="Calibri"/>
      <family val="2"/>
      <scheme val="minor"/>
    </font>
  </fonts>
  <fills count="14">
    <fill>
      <patternFill patternType="none"/>
    </fill>
    <fill>
      <patternFill patternType="gray125"/>
    </fill>
    <fill>
      <patternFill patternType="solid">
        <fgColor rgb="FFB6E1E7"/>
        <bgColor indexed="64"/>
      </patternFill>
    </fill>
    <fill>
      <patternFill patternType="solid">
        <fgColor rgb="FFC1EDFC"/>
        <bgColor indexed="64"/>
      </patternFill>
    </fill>
    <fill>
      <patternFill patternType="solid">
        <fgColor rgb="FFB3CCFF"/>
        <bgColor indexed="64"/>
      </patternFill>
    </fill>
    <fill>
      <patternFill patternType="solid">
        <fgColor rgb="FFC0CF3A"/>
        <bgColor indexed="64"/>
      </patternFill>
    </fill>
    <fill>
      <patternFill patternType="solid">
        <fgColor rgb="FFFAFD77"/>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001848"/>
        <bgColor indexed="64"/>
      </patternFill>
    </fill>
    <fill>
      <patternFill patternType="solid">
        <fgColor theme="7"/>
        <bgColor indexed="64"/>
      </patternFill>
    </fill>
  </fills>
  <borders count="9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right style="medium">
        <color rgb="FF5B9BD5"/>
      </right>
      <top style="medium">
        <color rgb="FF5B9BD5"/>
      </top>
      <bottom style="medium">
        <color rgb="FF5B9BD5"/>
      </bottom>
      <diagonal/>
    </border>
    <border>
      <left/>
      <right/>
      <top style="medium">
        <color rgb="FF5B9BD5"/>
      </top>
      <bottom style="medium">
        <color rgb="FF5B9BD5"/>
      </bottom>
      <diagonal/>
    </border>
    <border>
      <left/>
      <right style="medium">
        <color rgb="FF5B9BD5"/>
      </right>
      <top/>
      <bottom style="medium">
        <color rgb="FF5B9BD5"/>
      </bottom>
      <diagonal/>
    </border>
    <border>
      <left style="medium">
        <color rgb="FF5B9BD5"/>
      </left>
      <right/>
      <top style="medium">
        <color rgb="FF5B9BD5"/>
      </top>
      <bottom style="medium">
        <color rgb="FF5B9BD5"/>
      </bottom>
      <diagonal/>
    </border>
    <border>
      <left style="medium">
        <color rgb="FF5B9BD5"/>
      </left>
      <right style="medium">
        <color rgb="FF5B9BD5"/>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5B9BD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4" tint="0.3999755851924192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B0F0"/>
      </left>
      <right style="medium">
        <color rgb="FF5B9BD5"/>
      </right>
      <top style="medium">
        <color rgb="FF5B9BD5"/>
      </top>
      <bottom/>
      <diagonal/>
    </border>
    <border>
      <left style="thin">
        <color rgb="FF00B0F0"/>
      </left>
      <right style="medium">
        <color rgb="FF5B9BD5"/>
      </right>
      <top/>
      <bottom style="medium">
        <color rgb="FF5B9BD5"/>
      </bottom>
      <diagonal/>
    </border>
    <border>
      <left/>
      <right style="thin">
        <color rgb="FF00B0F0"/>
      </right>
      <top style="medium">
        <color rgb="FF5B9BD5"/>
      </top>
      <bottom style="medium">
        <color rgb="FF5B9BD5"/>
      </bottom>
      <diagonal/>
    </border>
    <border>
      <left style="medium">
        <color rgb="FF5B9BD5"/>
      </left>
      <right style="thin">
        <color rgb="FF00B0F0"/>
      </right>
      <top style="medium">
        <color rgb="FF5B9BD5"/>
      </top>
      <bottom style="medium">
        <color rgb="FF5B9BD5"/>
      </bottom>
      <diagonal/>
    </border>
    <border>
      <left style="thin">
        <color rgb="FF00B0F0"/>
      </left>
      <right style="thin">
        <color rgb="FF00B0F0"/>
      </right>
      <top style="medium">
        <color rgb="FF5B9BD5"/>
      </top>
      <bottom style="medium">
        <color rgb="FF5B9BD5"/>
      </bottom>
      <diagonal/>
    </border>
    <border>
      <left style="thin">
        <color rgb="FF00B0F0"/>
      </left>
      <right style="thin">
        <color rgb="FF00B0F0"/>
      </right>
      <top/>
      <bottom style="medium">
        <color rgb="FF5B9BD5"/>
      </bottom>
      <diagonal/>
    </border>
    <border>
      <left style="medium">
        <color rgb="FF5B9BD5"/>
      </left>
      <right/>
      <top style="medium">
        <color rgb="FF5B9BD5"/>
      </top>
      <bottom/>
      <diagonal/>
    </border>
    <border>
      <left style="medium">
        <color rgb="FF5B9BD5"/>
      </left>
      <right/>
      <top/>
      <bottom style="medium">
        <color rgb="FF5B9BD5"/>
      </bottom>
      <diagonal/>
    </border>
    <border>
      <left style="thin">
        <color indexed="64"/>
      </left>
      <right/>
      <top style="medium">
        <color indexed="64"/>
      </top>
      <bottom style="medium">
        <color indexed="64"/>
      </bottom>
      <diagonal/>
    </border>
    <border>
      <left style="medium">
        <color indexed="64"/>
      </left>
      <right style="medium">
        <color rgb="FF5B9BD5"/>
      </right>
      <top style="medium">
        <color indexed="64"/>
      </top>
      <bottom/>
      <diagonal/>
    </border>
    <border>
      <left/>
      <right style="medium">
        <color rgb="FF5B9BD5"/>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B0F0"/>
      </right>
      <top style="medium">
        <color indexed="64"/>
      </top>
      <bottom/>
      <diagonal/>
    </border>
    <border>
      <left style="thin">
        <color rgb="FF00B0F0"/>
      </left>
      <right/>
      <top style="medium">
        <color indexed="64"/>
      </top>
      <bottom/>
      <diagonal/>
    </border>
    <border>
      <left style="thin">
        <color rgb="FF00B0F0"/>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rgb="FF000000"/>
      </right>
      <top/>
      <bottom/>
      <diagonal/>
    </border>
    <border>
      <left style="medium">
        <color rgb="FF000000"/>
      </left>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28">
    <xf numFmtId="0" fontId="0" fillId="0" borderId="0" xfId="0"/>
    <xf numFmtId="0" fontId="2" fillId="2" borderId="1" xfId="0" applyFont="1" applyFill="1" applyBorder="1" applyAlignment="1">
      <alignment vertical="center"/>
    </xf>
    <xf numFmtId="0" fontId="0" fillId="0" borderId="3" xfId="0" applyBorder="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 fillId="2" borderId="1" xfId="0" applyFont="1" applyFill="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horizontal="center" vertical="center" wrapText="1"/>
    </xf>
    <xf numFmtId="0" fontId="9"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9" xfId="0" applyFont="1" applyFill="1" applyBorder="1" applyAlignment="1">
      <alignment vertical="center"/>
    </xf>
    <xf numFmtId="0" fontId="4" fillId="2" borderId="1" xfId="0" applyFont="1" applyFill="1" applyBorder="1" applyAlignment="1">
      <alignment vertical="center"/>
    </xf>
    <xf numFmtId="0" fontId="28" fillId="0" borderId="0" xfId="0" applyFont="1"/>
    <xf numFmtId="0" fontId="3" fillId="0" borderId="0" xfId="0" applyFont="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wrapText="1"/>
    </xf>
    <xf numFmtId="0" fontId="32" fillId="3" borderId="14" xfId="0" applyFont="1" applyFill="1" applyBorder="1" applyAlignment="1">
      <alignment vertical="center" wrapText="1"/>
    </xf>
    <xf numFmtId="3" fontId="32" fillId="3" borderId="14" xfId="0" applyNumberFormat="1" applyFont="1" applyFill="1" applyBorder="1" applyAlignment="1">
      <alignment horizontal="center" vertical="center"/>
    </xf>
    <xf numFmtId="0" fontId="32" fillId="3" borderId="11" xfId="0" applyFont="1" applyFill="1" applyBorder="1" applyAlignment="1">
      <alignment vertical="center"/>
    </xf>
    <xf numFmtId="0" fontId="32" fillId="3" borderId="14" xfId="0" applyFont="1" applyFill="1" applyBorder="1" applyAlignment="1">
      <alignment horizontal="center" vertical="center" wrapText="1"/>
    </xf>
    <xf numFmtId="3" fontId="32" fillId="3" borderId="14" xfId="0" applyNumberFormat="1" applyFont="1" applyFill="1" applyBorder="1" applyAlignment="1">
      <alignment horizontal="center" vertical="center" wrapText="1"/>
    </xf>
    <xf numFmtId="0" fontId="32" fillId="3" borderId="14" xfId="0" applyFont="1" applyFill="1" applyBorder="1" applyAlignment="1">
      <alignment horizontal="center" vertical="center"/>
    </xf>
    <xf numFmtId="166" fontId="32" fillId="3" borderId="14" xfId="1" applyNumberFormat="1" applyFont="1" applyFill="1" applyBorder="1" applyAlignment="1">
      <alignment horizontal="center" vertical="center" wrapText="1"/>
    </xf>
    <xf numFmtId="0" fontId="32" fillId="2" borderId="11" xfId="0" applyFont="1" applyFill="1" applyBorder="1" applyAlignment="1">
      <alignment vertical="center"/>
    </xf>
    <xf numFmtId="0" fontId="32" fillId="2" borderId="11" xfId="0" applyFont="1" applyFill="1" applyBorder="1" applyAlignment="1">
      <alignment horizontal="left" vertical="center"/>
    </xf>
    <xf numFmtId="0" fontId="32" fillId="2" borderId="11" xfId="0" applyFont="1" applyFill="1" applyBorder="1" applyAlignment="1">
      <alignment horizontal="left" vertical="center" wrapText="1"/>
    </xf>
    <xf numFmtId="0" fontId="26" fillId="0" borderId="11" xfId="0" applyFont="1" applyBorder="1" applyAlignment="1">
      <alignment horizontal="right" vertical="center"/>
    </xf>
    <xf numFmtId="0" fontId="32" fillId="2" borderId="15"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2" xfId="0" applyFont="1" applyFill="1" applyBorder="1" applyAlignment="1">
      <alignment horizontal="center" vertical="center" wrapText="1"/>
    </xf>
    <xf numFmtId="9" fontId="32" fillId="3" borderId="14" xfId="2" applyFont="1" applyFill="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32" fillId="3" borderId="15" xfId="0" applyFont="1" applyFill="1" applyBorder="1" applyAlignment="1">
      <alignment vertical="center" wrapText="1"/>
    </xf>
    <xf numFmtId="0" fontId="32" fillId="3" borderId="13" xfId="0" applyFont="1" applyFill="1" applyBorder="1" applyAlignment="1">
      <alignment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9" fontId="0" fillId="0" borderId="25" xfId="0" applyNumberFormat="1" applyBorder="1"/>
    <xf numFmtId="0" fontId="29" fillId="0" borderId="0" xfId="0" applyFont="1"/>
    <xf numFmtId="0" fontId="0" fillId="0" borderId="20" xfId="0" applyBorder="1" applyAlignment="1">
      <alignment horizontal="center" vertical="center" wrapText="1"/>
    </xf>
    <xf numFmtId="0" fontId="0" fillId="0" borderId="1" xfId="0" applyBorder="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0" fontId="35" fillId="0" borderId="0" xfId="0" applyFont="1"/>
    <xf numFmtId="0" fontId="36" fillId="0" borderId="0" xfId="0" applyFont="1"/>
    <xf numFmtId="3" fontId="0" fillId="0" borderId="0" xfId="0" applyNumberFormat="1"/>
    <xf numFmtId="0" fontId="2" fillId="0" borderId="33" xfId="0" applyFont="1" applyBorder="1" applyAlignment="1">
      <alignment horizontal="left"/>
    </xf>
    <xf numFmtId="0" fontId="2" fillId="0" borderId="23" xfId="0" applyFont="1" applyBorder="1" applyAlignment="1">
      <alignment horizontal="left"/>
    </xf>
    <xf numFmtId="0" fontId="27" fillId="0" borderId="0" xfId="0" applyFont="1" applyAlignment="1">
      <alignment horizontal="center" vertical="center" wrapText="1"/>
    </xf>
    <xf numFmtId="0" fontId="3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32" fillId="0" borderId="0" xfId="0" applyNumberFormat="1" applyFont="1" applyAlignment="1">
      <alignment horizontal="center" vertical="center"/>
    </xf>
    <xf numFmtId="3" fontId="32" fillId="2" borderId="14" xfId="0" applyNumberFormat="1" applyFont="1" applyFill="1" applyBorder="1" applyAlignment="1">
      <alignment horizontal="center" vertical="center"/>
    </xf>
    <xf numFmtId="3" fontId="31" fillId="7" borderId="0" xfId="0" applyNumberFormat="1" applyFont="1" applyFill="1"/>
    <xf numFmtId="9" fontId="2" fillId="0" borderId="38" xfId="2" applyFont="1" applyBorder="1" applyAlignment="1">
      <alignment horizontal="center"/>
    </xf>
    <xf numFmtId="9" fontId="2" fillId="0" borderId="39" xfId="2" applyFont="1" applyBorder="1" applyAlignment="1">
      <alignment horizontal="center"/>
    </xf>
    <xf numFmtId="9" fontId="0" fillId="0" borderId="1" xfId="2" applyFont="1" applyBorder="1" applyAlignment="1">
      <alignment horizontal="center"/>
    </xf>
    <xf numFmtId="165" fontId="0" fillId="0" borderId="0" xfId="0" applyNumberFormat="1"/>
    <xf numFmtId="167" fontId="4" fillId="0" borderId="14" xfId="2" applyNumberFormat="1" applyFont="1" applyBorder="1" applyAlignment="1">
      <alignment horizontal="center" vertical="center" wrapText="1"/>
    </xf>
    <xf numFmtId="9" fontId="2" fillId="2" borderId="4" xfId="2" applyFont="1" applyFill="1" applyBorder="1" applyAlignment="1">
      <alignment horizontal="center" vertical="center" wrapText="1"/>
    </xf>
    <xf numFmtId="9" fontId="0" fillId="0" borderId="4" xfId="2" applyFont="1" applyFill="1" applyBorder="1" applyAlignment="1">
      <alignment horizontal="center" vertical="center" wrapText="1"/>
    </xf>
    <xf numFmtId="9" fontId="2" fillId="2" borderId="3" xfId="2" applyFont="1" applyFill="1" applyBorder="1" applyAlignment="1">
      <alignment horizontal="center" vertical="center" wrapText="1"/>
    </xf>
    <xf numFmtId="9" fontId="0" fillId="0" borderId="0" xfId="2" applyFont="1" applyAlignment="1">
      <alignment horizontal="center"/>
    </xf>
    <xf numFmtId="0" fontId="39" fillId="3" borderId="14" xfId="0" applyFont="1" applyFill="1" applyBorder="1" applyAlignment="1">
      <alignment vertical="center" wrapText="1"/>
    </xf>
    <xf numFmtId="0" fontId="39" fillId="3" borderId="13" xfId="0" applyFont="1" applyFill="1" applyBorder="1" applyAlignment="1">
      <alignment vertical="center" wrapText="1"/>
    </xf>
    <xf numFmtId="3" fontId="39" fillId="3" borderId="14" xfId="0" applyNumberFormat="1" applyFont="1" applyFill="1" applyBorder="1" applyAlignment="1">
      <alignment horizontal="center" vertical="center"/>
    </xf>
    <xf numFmtId="0" fontId="35" fillId="2" borderId="13" xfId="0" applyFont="1" applyFill="1" applyBorder="1" applyAlignment="1">
      <alignment horizontal="center" vertical="center"/>
    </xf>
    <xf numFmtId="165" fontId="0" fillId="0" borderId="0" xfId="1" applyNumberFormat="1" applyFont="1" applyFill="1" applyBorder="1" applyAlignment="1">
      <alignment horizontal="center" vertical="center" wrapText="1"/>
    </xf>
    <xf numFmtId="2" fontId="0" fillId="0" borderId="0" xfId="0" applyNumberFormat="1" applyAlignment="1">
      <alignment horizontal="center"/>
    </xf>
    <xf numFmtId="0" fontId="3" fillId="2" borderId="1" xfId="0" applyFont="1" applyFill="1" applyBorder="1" applyAlignment="1">
      <alignment horizontal="center" vertical="center" wrapText="1"/>
    </xf>
    <xf numFmtId="0" fontId="40" fillId="0" borderId="0" xfId="0" applyFont="1" applyAlignment="1">
      <alignment vertical="center"/>
    </xf>
    <xf numFmtId="167" fontId="0" fillId="0" borderId="4" xfId="2" applyNumberFormat="1" applyFont="1" applyBorder="1" applyAlignment="1">
      <alignment horizontal="center" vertical="center" wrapText="1"/>
    </xf>
    <xf numFmtId="0" fontId="26" fillId="0" borderId="29" xfId="0" applyFont="1" applyBorder="1" applyAlignment="1">
      <alignment horizontal="right" vertical="center"/>
    </xf>
    <xf numFmtId="0" fontId="0" fillId="0" borderId="29" xfId="0" applyBorder="1" applyAlignment="1">
      <alignment horizontal="right"/>
    </xf>
    <xf numFmtId="165" fontId="0" fillId="0" borderId="30" xfId="1" applyNumberFormat="1" applyFont="1" applyBorder="1"/>
    <xf numFmtId="167" fontId="0" fillId="0" borderId="4" xfId="2" applyNumberFormat="1" applyFont="1" applyFill="1" applyBorder="1" applyAlignment="1">
      <alignment horizontal="center" vertical="center" wrapText="1"/>
    </xf>
    <xf numFmtId="3" fontId="2" fillId="0" borderId="0" xfId="0" applyNumberFormat="1" applyFont="1"/>
    <xf numFmtId="0" fontId="29" fillId="0" borderId="0" xfId="0" applyFont="1" applyAlignment="1">
      <alignment horizontal="center" vertical="center"/>
    </xf>
    <xf numFmtId="0" fontId="27" fillId="0" borderId="0" xfId="0" applyFont="1" applyAlignment="1">
      <alignment vertical="center" wrapText="1"/>
    </xf>
    <xf numFmtId="0" fontId="34" fillId="0" borderId="0" xfId="0" applyFont="1" applyAlignment="1">
      <alignment vertical="center" wrapText="1"/>
    </xf>
    <xf numFmtId="3" fontId="34" fillId="0" borderId="0" xfId="0" applyNumberFormat="1" applyFont="1" applyAlignment="1">
      <alignment horizontal="center" vertical="center"/>
    </xf>
    <xf numFmtId="0" fontId="32" fillId="3" borderId="49" xfId="0" applyFont="1" applyFill="1" applyBorder="1" applyAlignment="1">
      <alignment vertical="center" wrapText="1"/>
    </xf>
    <xf numFmtId="0" fontId="4" fillId="2" borderId="49" xfId="0" applyFont="1" applyFill="1" applyBorder="1" applyAlignment="1">
      <alignment horizontal="center" vertical="center"/>
    </xf>
    <xf numFmtId="3" fontId="32" fillId="3" borderId="49" xfId="0" applyNumberFormat="1" applyFont="1" applyFill="1" applyBorder="1" applyAlignment="1">
      <alignment horizontal="center" vertical="center"/>
    </xf>
    <xf numFmtId="0" fontId="26" fillId="0" borderId="52" xfId="0" applyFont="1" applyBorder="1" applyAlignment="1">
      <alignment horizontal="right" vertical="center"/>
    </xf>
    <xf numFmtId="0" fontId="26" fillId="0" borderId="52" xfId="0" applyFont="1" applyBorder="1" applyAlignment="1">
      <alignment horizontal="right" vertical="center" wrapText="1"/>
    </xf>
    <xf numFmtId="9" fontId="2" fillId="0" borderId="53" xfId="2" applyFont="1" applyBorder="1" applyAlignment="1">
      <alignment horizontal="center"/>
    </xf>
    <xf numFmtId="9" fontId="36" fillId="0" borderId="1" xfId="2" applyFont="1" applyBorder="1" applyAlignment="1">
      <alignment horizontal="center"/>
    </xf>
    <xf numFmtId="0" fontId="32" fillId="3" borderId="52" xfId="0" applyFont="1" applyFill="1" applyBorder="1" applyAlignment="1">
      <alignment vertical="center"/>
    </xf>
    <xf numFmtId="0" fontId="32" fillId="3" borderId="54" xfId="0" applyFont="1" applyFill="1" applyBorder="1" applyAlignment="1">
      <alignment vertical="center" wrapText="1"/>
    </xf>
    <xf numFmtId="0" fontId="32" fillId="3" borderId="55" xfId="0" applyFont="1" applyFill="1" applyBorder="1" applyAlignment="1">
      <alignment vertical="center" wrapText="1"/>
    </xf>
    <xf numFmtId="0" fontId="39" fillId="3" borderId="56" xfId="0" applyFont="1" applyFill="1" applyBorder="1" applyAlignment="1">
      <alignment vertical="center" wrapText="1"/>
    </xf>
    <xf numFmtId="0" fontId="32" fillId="3" borderId="36" xfId="0" applyFont="1" applyFill="1" applyBorder="1" applyAlignment="1">
      <alignment horizontal="center" vertical="center" wrapText="1"/>
    </xf>
    <xf numFmtId="0" fontId="39" fillId="3" borderId="37" xfId="0" applyFont="1" applyFill="1" applyBorder="1" applyAlignment="1">
      <alignment horizontal="center" vertical="center" wrapText="1"/>
    </xf>
    <xf numFmtId="3" fontId="2" fillId="0" borderId="43" xfId="0" applyNumberFormat="1" applyFont="1" applyBorder="1" applyAlignment="1">
      <alignment horizontal="center"/>
    </xf>
    <xf numFmtId="0" fontId="13" fillId="0" borderId="0" xfId="0" applyFont="1"/>
    <xf numFmtId="9" fontId="0" fillId="2" borderId="1" xfId="0" applyNumberFormat="1" applyFill="1" applyBorder="1" applyAlignment="1">
      <alignment horizontal="center"/>
    </xf>
    <xf numFmtId="165" fontId="2" fillId="2" borderId="18" xfId="1" applyNumberFormat="1" applyFont="1" applyFill="1" applyBorder="1" applyAlignment="1">
      <alignment horizontal="left" vertical="center" wrapText="1"/>
    </xf>
    <xf numFmtId="167" fontId="2" fillId="2" borderId="1" xfId="2" applyNumberFormat="1" applyFont="1" applyFill="1" applyBorder="1" applyAlignment="1">
      <alignment horizontal="center"/>
    </xf>
    <xf numFmtId="165" fontId="0" fillId="0" borderId="3" xfId="1" applyNumberFormat="1" applyFont="1" applyFill="1" applyBorder="1" applyAlignment="1">
      <alignment horizontal="center" vertical="center" wrapText="1"/>
    </xf>
    <xf numFmtId="0" fontId="25" fillId="0" borderId="0" xfId="0" applyFont="1" applyAlignment="1">
      <alignment horizontal="center" vertical="center"/>
    </xf>
    <xf numFmtId="0" fontId="33" fillId="0" borderId="0" xfId="0" applyFont="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65" fontId="2" fillId="2" borderId="1" xfId="1" applyNumberFormat="1" applyFont="1" applyFill="1" applyBorder="1" applyAlignment="1">
      <alignment horizontal="center" vertical="center"/>
    </xf>
    <xf numFmtId="165" fontId="2" fillId="2" borderId="18" xfId="1"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39" fillId="3" borderId="54" xfId="0" applyFont="1" applyFill="1" applyBorder="1" applyAlignment="1">
      <alignment vertical="center" wrapText="1"/>
    </xf>
    <xf numFmtId="0" fontId="39" fillId="3" borderId="55" xfId="0" applyFont="1" applyFill="1" applyBorder="1" applyAlignment="1">
      <alignment vertical="center" wrapText="1"/>
    </xf>
    <xf numFmtId="0" fontId="39" fillId="2" borderId="65" xfId="0" applyFont="1" applyFill="1" applyBorder="1" applyAlignment="1">
      <alignment vertical="center" wrapText="1"/>
    </xf>
    <xf numFmtId="3" fontId="2" fillId="0" borderId="32" xfId="0" applyNumberFormat="1" applyFont="1" applyBorder="1" applyAlignment="1">
      <alignment horizontal="center"/>
    </xf>
    <xf numFmtId="0" fontId="32" fillId="3" borderId="66" xfId="0" applyFont="1" applyFill="1" applyBorder="1" applyAlignment="1">
      <alignment vertical="center"/>
    </xf>
    <xf numFmtId="0" fontId="32" fillId="3" borderId="44" xfId="0" applyFont="1" applyFill="1" applyBorder="1" applyAlignment="1">
      <alignment vertical="center"/>
    </xf>
    <xf numFmtId="0" fontId="32"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3" fontId="2" fillId="0" borderId="31" xfId="0" applyNumberFormat="1" applyFont="1" applyBorder="1" applyAlignment="1">
      <alignment horizontal="center"/>
    </xf>
    <xf numFmtId="0" fontId="39" fillId="2" borderId="24" xfId="0" applyFont="1" applyFill="1" applyBorder="1" applyAlignment="1">
      <alignment vertical="center" wrapText="1"/>
    </xf>
    <xf numFmtId="0" fontId="32" fillId="2" borderId="13" xfId="0" applyFont="1" applyFill="1" applyBorder="1" applyAlignment="1">
      <alignment vertical="center" wrapText="1"/>
    </xf>
    <xf numFmtId="0" fontId="35" fillId="2" borderId="47" xfId="0" applyFont="1" applyFill="1" applyBorder="1" applyAlignment="1">
      <alignment horizontal="center" vertical="center"/>
    </xf>
    <xf numFmtId="165" fontId="4" fillId="0" borderId="14" xfId="1" applyNumberFormat="1" applyFont="1" applyFill="1" applyBorder="1" applyAlignment="1">
      <alignment horizontal="center" vertical="center"/>
    </xf>
    <xf numFmtId="165" fontId="35" fillId="0" borderId="14" xfId="1" applyNumberFormat="1" applyFont="1" applyFill="1" applyBorder="1" applyAlignment="1">
      <alignment horizontal="center" vertical="center"/>
    </xf>
    <xf numFmtId="165" fontId="35" fillId="0" borderId="24" xfId="1" applyNumberFormat="1" applyFont="1" applyFill="1" applyBorder="1" applyAlignment="1">
      <alignment horizontal="center" vertical="center"/>
    </xf>
    <xf numFmtId="165" fontId="3" fillId="0" borderId="49" xfId="1" applyNumberFormat="1" applyFont="1" applyFill="1" applyBorder="1" applyAlignment="1">
      <alignment horizontal="center" vertical="center" wrapText="1"/>
    </xf>
    <xf numFmtId="165" fontId="4" fillId="2" borderId="15" xfId="1" applyNumberFormat="1" applyFont="1" applyFill="1" applyBorder="1" applyAlignment="1">
      <alignment horizontal="center" vertical="center"/>
    </xf>
    <xf numFmtId="165" fontId="4" fillId="2" borderId="13" xfId="1" applyNumberFormat="1" applyFont="1" applyFill="1" applyBorder="1" applyAlignment="1">
      <alignment horizontal="center" vertical="center"/>
    </xf>
    <xf numFmtId="165" fontId="35" fillId="2" borderId="13" xfId="1" applyNumberFormat="1" applyFont="1" applyFill="1" applyBorder="1" applyAlignment="1">
      <alignment horizontal="center" vertical="center"/>
    </xf>
    <xf numFmtId="165" fontId="35" fillId="2" borderId="47" xfId="1" applyNumberFormat="1" applyFont="1" applyFill="1" applyBorder="1" applyAlignment="1">
      <alignment horizontal="center" vertical="center"/>
    </xf>
    <xf numFmtId="165" fontId="4" fillId="2" borderId="49" xfId="1" applyNumberFormat="1" applyFont="1" applyFill="1" applyBorder="1" applyAlignment="1">
      <alignment horizontal="center" vertical="center"/>
    </xf>
    <xf numFmtId="165" fontId="4" fillId="0" borderId="14" xfId="1" applyNumberFormat="1" applyFont="1" applyBorder="1" applyAlignment="1">
      <alignment horizontal="center" vertical="center"/>
    </xf>
    <xf numFmtId="165" fontId="35" fillId="0" borderId="48" xfId="1" applyNumberFormat="1" applyFont="1" applyFill="1" applyBorder="1" applyAlignment="1">
      <alignment horizontal="center" vertical="center"/>
    </xf>
    <xf numFmtId="165" fontId="3" fillId="0" borderId="50" xfId="1" applyNumberFormat="1" applyFont="1" applyBorder="1" applyAlignment="1">
      <alignment horizontal="center" vertical="center" wrapText="1"/>
    </xf>
    <xf numFmtId="165" fontId="3" fillId="0" borderId="49" xfId="1" applyNumberFormat="1" applyFont="1" applyBorder="1" applyAlignment="1">
      <alignment horizontal="center" vertical="center" wrapText="1"/>
    </xf>
    <xf numFmtId="165" fontId="4" fillId="2" borderId="13" xfId="1" applyNumberFormat="1" applyFont="1" applyFill="1" applyBorder="1" applyAlignment="1">
      <alignment horizontal="center" vertical="center" wrapText="1"/>
    </xf>
    <xf numFmtId="165" fontId="0" fillId="0" borderId="14" xfId="1" applyNumberFormat="1" applyFont="1" applyFill="1" applyBorder="1" applyAlignment="1">
      <alignment vertical="center"/>
    </xf>
    <xf numFmtId="165" fontId="32" fillId="3" borderId="14" xfId="1" applyNumberFormat="1" applyFont="1" applyFill="1" applyBorder="1" applyAlignment="1">
      <alignment horizontal="center" vertical="center"/>
    </xf>
    <xf numFmtId="165" fontId="1" fillId="0" borderId="14" xfId="1" applyNumberFormat="1" applyFont="1" applyFill="1" applyBorder="1" applyAlignment="1">
      <alignment horizontal="center" vertical="center"/>
    </xf>
    <xf numFmtId="165" fontId="33" fillId="2" borderId="14" xfId="1" applyNumberFormat="1" applyFont="1" applyFill="1" applyBorder="1" applyAlignment="1">
      <alignment horizontal="center" vertical="center"/>
    </xf>
    <xf numFmtId="165" fontId="1" fillId="2" borderId="13" xfId="1" applyNumberFormat="1" applyFont="1" applyFill="1" applyBorder="1" applyAlignment="1">
      <alignment horizontal="center" vertical="center" wrapText="1"/>
    </xf>
    <xf numFmtId="166" fontId="33" fillId="2" borderId="14" xfId="1" applyNumberFormat="1" applyFont="1" applyFill="1" applyBorder="1" applyAlignment="1">
      <alignment horizontal="center" vertical="center" wrapText="1"/>
    </xf>
    <xf numFmtId="0" fontId="33" fillId="2" borderId="13" xfId="0" applyFont="1" applyFill="1" applyBorder="1" applyAlignment="1">
      <alignment horizontal="center" vertical="center" wrapText="1"/>
    </xf>
    <xf numFmtId="0" fontId="0" fillId="0" borderId="1" xfId="0" applyBorder="1" applyAlignment="1">
      <alignment horizontal="center"/>
    </xf>
    <xf numFmtId="167" fontId="2" fillId="2" borderId="4" xfId="2" applyNumberFormat="1" applyFont="1" applyFill="1" applyBorder="1" applyAlignment="1">
      <alignment horizontal="center" vertical="center" wrapText="1"/>
    </xf>
    <xf numFmtId="0" fontId="0" fillId="0" borderId="25" xfId="0" applyBorder="1" applyAlignment="1">
      <alignment horizont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9" fontId="0" fillId="0" borderId="25" xfId="2" applyFont="1" applyFill="1" applyBorder="1" applyAlignment="1">
      <alignment horizontal="center" vertical="center" wrapText="1"/>
    </xf>
    <xf numFmtId="9" fontId="0" fillId="0" borderId="36" xfId="2" applyFont="1" applyFill="1" applyBorder="1" applyAlignment="1">
      <alignment horizontal="center" vertical="center" wrapText="1"/>
    </xf>
    <xf numFmtId="9" fontId="0" fillId="0" borderId="37" xfId="2" applyFont="1" applyFill="1" applyBorder="1" applyAlignment="1">
      <alignment horizontal="center" vertical="center" wrapText="1"/>
    </xf>
    <xf numFmtId="9" fontId="0" fillId="0" borderId="30" xfId="2" applyFont="1" applyFill="1" applyBorder="1" applyAlignment="1">
      <alignment horizontal="center" vertical="center" wrapText="1"/>
    </xf>
    <xf numFmtId="9" fontId="0" fillId="0" borderId="43" xfId="2" applyFont="1" applyFill="1" applyBorder="1" applyAlignment="1">
      <alignment horizontal="center" vertical="center" wrapText="1"/>
    </xf>
    <xf numFmtId="9" fontId="0" fillId="0" borderId="32" xfId="2" applyFont="1" applyFill="1" applyBorder="1" applyAlignment="1">
      <alignment horizontal="center" vertical="center" wrapText="1"/>
    </xf>
    <xf numFmtId="3" fontId="0" fillId="0" borderId="0" xfId="0" applyNumberFormat="1" applyAlignment="1">
      <alignment horizontal="center"/>
    </xf>
    <xf numFmtId="0" fontId="0" fillId="0" borderId="0" xfId="0" applyAlignment="1">
      <alignment horizontal="center" vertical="center" wrapText="1"/>
    </xf>
    <xf numFmtId="1" fontId="0" fillId="0" borderId="0" xfId="0" applyNumberFormat="1" applyAlignment="1">
      <alignment horizontal="center" vertical="center" wrapText="1"/>
    </xf>
    <xf numFmtId="0" fontId="41" fillId="0" borderId="0" xfId="0" applyFont="1" applyAlignment="1">
      <alignment horizontal="left"/>
    </xf>
    <xf numFmtId="3" fontId="41" fillId="0" borderId="0" xfId="0" applyNumberFormat="1" applyFont="1"/>
    <xf numFmtId="0" fontId="3" fillId="2" borderId="69" xfId="0" applyFont="1" applyFill="1" applyBorder="1" applyAlignment="1">
      <alignment horizontal="center"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3" fontId="13" fillId="0" borderId="0" xfId="0" applyNumberFormat="1" applyFont="1"/>
    <xf numFmtId="0" fontId="2" fillId="2" borderId="69" xfId="0" applyFont="1" applyFill="1" applyBorder="1" applyAlignment="1">
      <alignment wrapText="1"/>
    </xf>
    <xf numFmtId="0" fontId="2" fillId="2" borderId="70" xfId="0" applyFont="1" applyFill="1" applyBorder="1"/>
    <xf numFmtId="0" fontId="2" fillId="2" borderId="18" xfId="0" applyFont="1" applyFill="1" applyBorder="1" applyAlignment="1">
      <alignment vertical="center" wrapText="1"/>
    </xf>
    <xf numFmtId="0" fontId="3" fillId="2" borderId="68"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3" xfId="0" applyFont="1" applyBorder="1" applyAlignment="1">
      <alignment horizontal="center" vertical="center" wrapText="1"/>
    </xf>
    <xf numFmtId="10" fontId="0" fillId="0" borderId="4" xfId="2" applyNumberFormat="1" applyFont="1" applyBorder="1" applyAlignment="1">
      <alignment horizontal="center" vertical="center" wrapText="1"/>
    </xf>
    <xf numFmtId="0" fontId="42" fillId="0" borderId="0" xfId="0" applyFont="1" applyAlignment="1">
      <alignment horizontal="center"/>
    </xf>
    <xf numFmtId="165" fontId="42" fillId="0" borderId="0" xfId="1" applyNumberFormat="1" applyFont="1" applyAlignment="1">
      <alignment horizontal="center"/>
    </xf>
    <xf numFmtId="165" fontId="2" fillId="2" borderId="72" xfId="1" applyNumberFormat="1" applyFont="1" applyFill="1" applyBorder="1" applyAlignment="1">
      <alignment horizontal="center" vertical="center" wrapText="1"/>
    </xf>
    <xf numFmtId="165" fontId="2" fillId="2" borderId="73" xfId="1" applyNumberFormat="1" applyFont="1" applyFill="1" applyBorder="1" applyAlignment="1">
      <alignment horizontal="center" vertical="center" wrapText="1"/>
    </xf>
    <xf numFmtId="165" fontId="2" fillId="2" borderId="42" xfId="1"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67" xfId="0" applyBorder="1" applyAlignment="1">
      <alignment vertical="center" wrapText="1"/>
    </xf>
    <xf numFmtId="0" fontId="0" fillId="0" borderId="26" xfId="0" applyBorder="1" applyAlignment="1">
      <alignment vertical="center" wrapText="1"/>
    </xf>
    <xf numFmtId="0" fontId="5" fillId="0" borderId="26" xfId="0" applyFont="1" applyBorder="1" applyAlignment="1">
      <alignment vertical="center" wrapText="1"/>
    </xf>
    <xf numFmtId="0" fontId="0" fillId="0" borderId="57" xfId="0" applyBorder="1" applyAlignment="1">
      <alignment vertical="center" wrapText="1"/>
    </xf>
    <xf numFmtId="0" fontId="0" fillId="0" borderId="74" xfId="0" applyBorder="1" applyAlignment="1">
      <alignment vertical="center" wrapText="1"/>
    </xf>
    <xf numFmtId="165" fontId="20" fillId="0" borderId="35" xfId="1" applyNumberFormat="1" applyFont="1" applyFill="1" applyBorder="1" applyAlignment="1">
      <alignment horizontal="center" vertical="center" wrapText="1"/>
    </xf>
    <xf numFmtId="165" fontId="20" fillId="0" borderId="36" xfId="1" applyNumberFormat="1" applyFont="1" applyFill="1" applyBorder="1" applyAlignment="1">
      <alignment horizontal="center" vertical="center" wrapText="1"/>
    </xf>
    <xf numFmtId="165" fontId="20" fillId="0" borderId="37" xfId="1" applyNumberFormat="1" applyFont="1" applyFill="1" applyBorder="1" applyAlignment="1">
      <alignment horizontal="center" vertical="center" wrapText="1"/>
    </xf>
    <xf numFmtId="165" fontId="20" fillId="0" borderId="29" xfId="1" applyNumberFormat="1" applyFont="1" applyFill="1" applyBorder="1" applyAlignment="1">
      <alignment horizontal="center" vertical="center" wrapText="1"/>
    </xf>
    <xf numFmtId="165" fontId="20" fillId="0" borderId="25" xfId="1" applyNumberFormat="1" applyFont="1" applyFill="1" applyBorder="1" applyAlignment="1">
      <alignment horizontal="center" vertical="center" wrapText="1"/>
    </xf>
    <xf numFmtId="165" fontId="20" fillId="0" borderId="30" xfId="1" applyNumberFormat="1" applyFont="1" applyFill="1" applyBorder="1" applyAlignment="1">
      <alignment horizontal="center" vertical="center" wrapText="1"/>
    </xf>
    <xf numFmtId="165" fontId="20" fillId="0" borderId="31" xfId="1" applyNumberFormat="1" applyFont="1" applyFill="1" applyBorder="1" applyAlignment="1">
      <alignment horizontal="center" vertical="center" wrapText="1"/>
    </xf>
    <xf numFmtId="165" fontId="20" fillId="0" borderId="43" xfId="1" applyNumberFormat="1" applyFont="1" applyFill="1" applyBorder="1" applyAlignment="1">
      <alignment horizontal="center" vertical="center" wrapText="1"/>
    </xf>
    <xf numFmtId="165" fontId="20" fillId="0" borderId="32" xfId="1" applyNumberFormat="1" applyFont="1" applyFill="1" applyBorder="1" applyAlignment="1">
      <alignment horizontal="center" vertical="center" wrapText="1"/>
    </xf>
    <xf numFmtId="0" fontId="2" fillId="2" borderId="70" xfId="0" applyFont="1" applyFill="1" applyBorder="1" applyAlignment="1">
      <alignment horizontal="center" vertical="center"/>
    </xf>
    <xf numFmtId="0" fontId="2" fillId="2" borderId="69" xfId="0" applyFont="1" applyFill="1" applyBorder="1" applyAlignment="1">
      <alignment horizontal="center" vertical="center" wrapText="1"/>
    </xf>
    <xf numFmtId="165" fontId="29" fillId="0" borderId="0" xfId="0" applyNumberFormat="1" applyFont="1" applyAlignment="1">
      <alignment horizontal="center" vertical="center"/>
    </xf>
    <xf numFmtId="0" fontId="13" fillId="0" borderId="0" xfId="0" applyFont="1" applyAlignment="1">
      <alignment horizontal="left"/>
    </xf>
    <xf numFmtId="165" fontId="0" fillId="0" borderId="1" xfId="1" applyNumberFormat="1" applyFont="1" applyFill="1" applyBorder="1" applyAlignment="1">
      <alignment horizontal="center"/>
    </xf>
    <xf numFmtId="0" fontId="36" fillId="2" borderId="3" xfId="0" applyFont="1" applyFill="1" applyBorder="1" applyAlignment="1">
      <alignment horizontal="center" vertical="center" wrapText="1"/>
    </xf>
    <xf numFmtId="165" fontId="36" fillId="2" borderId="3" xfId="1" applyNumberFormat="1" applyFont="1" applyFill="1" applyBorder="1" applyAlignment="1">
      <alignment horizontal="center" vertical="center" wrapText="1"/>
    </xf>
    <xf numFmtId="0" fontId="2" fillId="0" borderId="25" xfId="0" applyFont="1" applyBorder="1" applyAlignment="1">
      <alignment horizontal="left"/>
    </xf>
    <xf numFmtId="0" fontId="26" fillId="0" borderId="29" xfId="0" applyFont="1" applyBorder="1" applyAlignment="1">
      <alignment horizontal="right" vertical="center" wrapText="1"/>
    </xf>
    <xf numFmtId="0" fontId="26" fillId="0" borderId="0" xfId="0" applyFont="1" applyAlignment="1">
      <alignment horizontal="right" vertical="center"/>
    </xf>
    <xf numFmtId="9" fontId="0" fillId="0" borderId="0" xfId="0" applyNumberFormat="1"/>
    <xf numFmtId="10" fontId="0" fillId="0" borderId="0" xfId="0" applyNumberFormat="1"/>
    <xf numFmtId="0" fontId="32" fillId="2" borderId="25" xfId="0" applyFont="1" applyFill="1" applyBorder="1" applyAlignment="1">
      <alignment horizontal="left" vertical="center" wrapText="1"/>
    </xf>
    <xf numFmtId="0" fontId="32" fillId="2" borderId="25" xfId="0" applyFont="1" applyFill="1" applyBorder="1" applyAlignment="1">
      <alignment horizontal="center" vertical="center" wrapText="1"/>
    </xf>
    <xf numFmtId="0" fontId="0" fillId="2" borderId="28" xfId="0" applyFill="1" applyBorder="1"/>
    <xf numFmtId="0" fontId="0" fillId="2" borderId="25" xfId="0" applyFill="1" applyBorder="1"/>
    <xf numFmtId="0" fontId="26" fillId="0" borderId="25" xfId="0" applyFont="1" applyBorder="1" applyAlignment="1">
      <alignment horizontal="right" vertical="center"/>
    </xf>
    <xf numFmtId="165" fontId="1" fillId="0" borderId="25" xfId="1" applyNumberFormat="1" applyFont="1" applyFill="1" applyBorder="1" applyAlignment="1">
      <alignment horizontal="center" vertical="center"/>
    </xf>
    <xf numFmtId="0" fontId="0" fillId="0" borderId="28" xfId="0" applyBorder="1" applyAlignment="1">
      <alignment horizontal="center" vertical="center"/>
    </xf>
    <xf numFmtId="9" fontId="0" fillId="0" borderId="25" xfId="2" applyFont="1" applyBorder="1" applyAlignment="1">
      <alignment horizontal="center" vertical="center"/>
    </xf>
    <xf numFmtId="0" fontId="32" fillId="2" borderId="25" xfId="0" applyFont="1" applyFill="1" applyBorder="1" applyAlignment="1">
      <alignment horizontal="left" vertical="center"/>
    </xf>
    <xf numFmtId="3" fontId="4" fillId="2" borderId="25" xfId="0" applyNumberFormat="1" applyFont="1" applyFill="1" applyBorder="1" applyAlignment="1">
      <alignment horizontal="center" vertical="center" wrapText="1"/>
    </xf>
    <xf numFmtId="9" fontId="0" fillId="2" borderId="25" xfId="2" applyFont="1" applyFill="1" applyBorder="1" applyAlignment="1">
      <alignment horizontal="center" vertical="center"/>
    </xf>
    <xf numFmtId="0" fontId="0" fillId="0" borderId="18" xfId="0" applyBorder="1" applyAlignment="1">
      <alignment vertical="center" wrapText="1"/>
    </xf>
    <xf numFmtId="0" fontId="20" fillId="0" borderId="35" xfId="0" applyFont="1" applyBorder="1" applyAlignment="1">
      <alignment horizontal="center" vertical="center" wrapText="1"/>
    </xf>
    <xf numFmtId="0" fontId="20" fillId="0" borderId="31" xfId="0" applyFont="1" applyBorder="1" applyAlignment="1">
      <alignment horizontal="center" vertical="center" wrapText="1"/>
    </xf>
    <xf numFmtId="165" fontId="2" fillId="2" borderId="38" xfId="1" applyNumberFormat="1" applyFont="1" applyFill="1" applyBorder="1" applyAlignment="1">
      <alignment horizontal="center" vertical="center" wrapText="1"/>
    </xf>
    <xf numFmtId="165" fontId="2" fillId="2" borderId="39" xfId="1" applyNumberFormat="1" applyFont="1" applyFill="1" applyBorder="1" applyAlignment="1">
      <alignment horizontal="center" vertical="center" wrapText="1"/>
    </xf>
    <xf numFmtId="165" fontId="2" fillId="2" borderId="40" xfId="1" applyNumberFormat="1" applyFont="1" applyFill="1" applyBorder="1" applyAlignment="1">
      <alignment horizontal="center" vertical="center" wrapText="1"/>
    </xf>
    <xf numFmtId="0" fontId="2" fillId="2" borderId="9" xfId="0" applyFont="1" applyFill="1" applyBorder="1" applyAlignment="1">
      <alignment horizontal="center"/>
    </xf>
    <xf numFmtId="0" fontId="3" fillId="2" borderId="9" xfId="0" applyFont="1" applyFill="1" applyBorder="1" applyAlignment="1">
      <alignment vertical="center"/>
    </xf>
    <xf numFmtId="0" fontId="3" fillId="2" borderId="9" xfId="0" applyFont="1" applyFill="1" applyBorder="1" applyAlignment="1">
      <alignment horizontal="center" vertical="center"/>
    </xf>
    <xf numFmtId="10" fontId="0" fillId="0" borderId="30" xfId="2" applyNumberFormat="1" applyFont="1" applyBorder="1" applyAlignment="1">
      <alignment horizontal="center"/>
    </xf>
    <xf numFmtId="165" fontId="0" fillId="0" borderId="36" xfId="1" applyNumberFormat="1" applyFont="1" applyFill="1" applyBorder="1" applyAlignment="1">
      <alignment horizontal="center" vertical="center" wrapText="1"/>
    </xf>
    <xf numFmtId="0" fontId="2" fillId="0" borderId="0" xfId="0" applyFont="1"/>
    <xf numFmtId="0" fontId="2" fillId="0" borderId="62" xfId="0" applyFont="1" applyBorder="1" applyAlignment="1">
      <alignment horizontal="left"/>
    </xf>
    <xf numFmtId="0" fontId="0" fillId="0" borderId="62" xfId="0" applyBorder="1" applyAlignment="1">
      <alignment horizontal="center"/>
    </xf>
    <xf numFmtId="0" fontId="2" fillId="8" borderId="38" xfId="0" applyFont="1" applyFill="1" applyBorder="1" applyAlignment="1">
      <alignment horizontal="left"/>
    </xf>
    <xf numFmtId="0" fontId="2" fillId="8" borderId="39" xfId="0" applyFont="1" applyFill="1" applyBorder="1" applyAlignment="1">
      <alignment horizontal="center"/>
    </xf>
    <xf numFmtId="0" fontId="0" fillId="9" borderId="0" xfId="0" applyFill="1"/>
    <xf numFmtId="9" fontId="0" fillId="0" borderId="0" xfId="2" applyFont="1" applyFill="1" applyBorder="1" applyAlignment="1">
      <alignment horizontal="center"/>
    </xf>
    <xf numFmtId="9" fontId="0" fillId="0" borderId="0" xfId="0" applyNumberFormat="1" applyAlignment="1">
      <alignment horizontal="center"/>
    </xf>
    <xf numFmtId="167" fontId="0" fillId="0" borderId="0" xfId="2" applyNumberFormat="1" applyFont="1" applyFill="1" applyBorder="1" applyAlignment="1">
      <alignment horizontal="center" vertical="center"/>
    </xf>
    <xf numFmtId="167" fontId="2" fillId="0" borderId="0" xfId="2" applyNumberFormat="1" applyFont="1" applyFill="1" applyBorder="1" applyAlignment="1">
      <alignment horizontal="center"/>
    </xf>
    <xf numFmtId="167" fontId="0" fillId="0" borderId="0" xfId="2" applyNumberFormat="1" applyFont="1" applyFill="1" applyBorder="1" applyAlignment="1">
      <alignment horizontal="center" vertical="center" wrapText="1"/>
    </xf>
    <xf numFmtId="167" fontId="2" fillId="0" borderId="0" xfId="2"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4" xfId="0" applyBorder="1" applyAlignment="1">
      <alignment horizontal="center" vertical="center" wrapText="1"/>
    </xf>
    <xf numFmtId="9" fontId="0" fillId="0" borderId="76" xfId="2" applyFont="1" applyFill="1" applyBorder="1" applyAlignment="1">
      <alignment horizontal="center" vertical="center" wrapText="1"/>
    </xf>
    <xf numFmtId="9" fontId="0" fillId="0" borderId="28" xfId="2" applyFont="1" applyFill="1" applyBorder="1" applyAlignment="1">
      <alignment horizontal="center" vertical="center" wrapText="1"/>
    </xf>
    <xf numFmtId="9" fontId="0" fillId="0" borderId="77" xfId="2"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165" fontId="2" fillId="8" borderId="39" xfId="1" applyNumberFormat="1" applyFont="1" applyFill="1" applyBorder="1" applyAlignment="1">
      <alignment horizontal="center"/>
    </xf>
    <xf numFmtId="0" fontId="47" fillId="0" borderId="0" xfId="0" applyFont="1"/>
    <xf numFmtId="3" fontId="0" fillId="0" borderId="4" xfId="0" applyNumberFormat="1" applyBorder="1" applyAlignment="1">
      <alignment horizontal="center" vertical="center" wrapText="1"/>
    </xf>
    <xf numFmtId="165" fontId="2" fillId="2" borderId="25" xfId="0" applyNumberFormat="1" applyFont="1" applyFill="1" applyBorder="1"/>
    <xf numFmtId="167" fontId="0" fillId="0" borderId="25" xfId="0" applyNumberFormat="1" applyBorder="1"/>
    <xf numFmtId="0" fontId="32" fillId="2" borderId="25" xfId="0" applyFont="1" applyFill="1" applyBorder="1" applyAlignment="1">
      <alignment horizontal="right" vertical="center"/>
    </xf>
    <xf numFmtId="9" fontId="2" fillId="2" borderId="25" xfId="2" applyFont="1" applyFill="1" applyBorder="1" applyAlignment="1">
      <alignment horizontal="center"/>
    </xf>
    <xf numFmtId="165" fontId="2" fillId="2" borderId="25" xfId="1" applyNumberFormat="1" applyFont="1" applyFill="1" applyBorder="1"/>
    <xf numFmtId="3" fontId="32" fillId="3" borderId="23" xfId="0" applyNumberFormat="1" applyFont="1" applyFill="1" applyBorder="1" applyAlignment="1">
      <alignment horizontal="center" vertical="center"/>
    </xf>
    <xf numFmtId="3" fontId="32" fillId="2" borderId="3" xfId="0" applyNumberFormat="1" applyFont="1" applyFill="1" applyBorder="1" applyAlignment="1">
      <alignment horizontal="center" vertical="center"/>
    </xf>
    <xf numFmtId="3" fontId="39" fillId="2" borderId="18" xfId="0" applyNumberFormat="1" applyFont="1" applyFill="1" applyBorder="1" applyAlignment="1">
      <alignment horizontal="center" vertical="center"/>
    </xf>
    <xf numFmtId="3" fontId="39" fillId="2" borderId="3" xfId="0" applyNumberFormat="1" applyFont="1" applyFill="1" applyBorder="1" applyAlignment="1">
      <alignment horizontal="center" vertical="center"/>
    </xf>
    <xf numFmtId="9" fontId="39" fillId="2" borderId="72" xfId="2" applyFont="1" applyFill="1" applyBorder="1" applyAlignment="1">
      <alignment horizontal="center" vertical="center"/>
    </xf>
    <xf numFmtId="9" fontId="39" fillId="2" borderId="3" xfId="2" applyFont="1" applyFill="1" applyBorder="1" applyAlignment="1">
      <alignment horizontal="center" vertical="center"/>
    </xf>
    <xf numFmtId="10" fontId="35" fillId="0" borderId="25" xfId="2" applyNumberFormat="1" applyFont="1" applyFill="1" applyBorder="1" applyAlignment="1">
      <alignment horizontal="center" vertical="center"/>
    </xf>
    <xf numFmtId="165" fontId="4" fillId="0" borderId="25" xfId="1" applyNumberFormat="1" applyFont="1" applyFill="1" applyBorder="1" applyAlignment="1">
      <alignment horizontal="center" vertical="center"/>
    </xf>
    <xf numFmtId="165" fontId="4" fillId="0" borderId="35" xfId="1" applyNumberFormat="1" applyFont="1" applyBorder="1" applyAlignment="1">
      <alignment horizontal="center" vertical="center"/>
    </xf>
    <xf numFmtId="165" fontId="4" fillId="0" borderId="36" xfId="1" applyNumberFormat="1" applyFont="1" applyBorder="1" applyAlignment="1">
      <alignment horizontal="center" vertical="center"/>
    </xf>
    <xf numFmtId="10" fontId="35" fillId="0" borderId="36" xfId="2" applyNumberFormat="1" applyFont="1" applyFill="1" applyBorder="1" applyAlignment="1">
      <alignment horizontal="center" vertical="center"/>
    </xf>
    <xf numFmtId="165" fontId="4" fillId="0" borderId="29" xfId="1" applyNumberFormat="1" applyFont="1" applyFill="1" applyBorder="1" applyAlignment="1">
      <alignment horizontal="center" vertical="center"/>
    </xf>
    <xf numFmtId="165" fontId="4" fillId="0" borderId="31" xfId="1" applyNumberFormat="1" applyFont="1" applyBorder="1" applyAlignment="1">
      <alignment horizontal="center" vertical="center"/>
    </xf>
    <xf numFmtId="165" fontId="4" fillId="0" borderId="43" xfId="1" applyNumberFormat="1" applyFont="1" applyBorder="1" applyAlignment="1">
      <alignment horizontal="center" vertical="center"/>
    </xf>
    <xf numFmtId="10" fontId="35" fillId="0" borderId="43" xfId="2" applyNumberFormat="1" applyFont="1" applyFill="1" applyBorder="1" applyAlignment="1">
      <alignment horizontal="center" vertical="center"/>
    </xf>
    <xf numFmtId="0" fontId="2" fillId="2" borderId="72" xfId="0" applyFont="1" applyFill="1" applyBorder="1" applyAlignment="1">
      <alignment vertical="center"/>
    </xf>
    <xf numFmtId="0" fontId="2" fillId="2" borderId="73" xfId="0" applyFont="1" applyFill="1" applyBorder="1" applyAlignment="1">
      <alignment horizontal="center" vertical="center" wrapText="1"/>
    </xf>
    <xf numFmtId="9" fontId="2" fillId="2" borderId="42" xfId="2" applyFont="1" applyFill="1" applyBorder="1" applyAlignment="1">
      <alignment horizontal="center"/>
    </xf>
    <xf numFmtId="0" fontId="0" fillId="0" borderId="35" xfId="0" applyBorder="1" applyAlignment="1">
      <alignment vertical="center"/>
    </xf>
    <xf numFmtId="10" fontId="0" fillId="0" borderId="37" xfId="2" applyNumberFormat="1" applyFont="1" applyBorder="1" applyAlignment="1">
      <alignment horizontal="center"/>
    </xf>
    <xf numFmtId="165" fontId="0" fillId="0" borderId="43" xfId="1" applyNumberFormat="1" applyFont="1" applyFill="1" applyBorder="1" applyAlignment="1">
      <alignment horizontal="center" vertical="center" wrapText="1"/>
    </xf>
    <xf numFmtId="165" fontId="2" fillId="2" borderId="3" xfId="0" applyNumberFormat="1" applyFont="1" applyFill="1" applyBorder="1" applyAlignment="1">
      <alignment vertical="center"/>
    </xf>
    <xf numFmtId="167" fontId="2" fillId="2" borderId="3" xfId="2" applyNumberFormat="1" applyFont="1" applyFill="1" applyBorder="1" applyAlignment="1">
      <alignment horizontal="center" vertical="center"/>
    </xf>
    <xf numFmtId="167" fontId="2" fillId="2" borderId="3" xfId="2" applyNumberFormat="1" applyFont="1" applyFill="1" applyBorder="1" applyAlignment="1">
      <alignment horizontal="center"/>
    </xf>
    <xf numFmtId="167" fontId="0" fillId="0" borderId="37" xfId="2" applyNumberFormat="1" applyFont="1" applyBorder="1" applyAlignment="1">
      <alignment horizontal="center"/>
    </xf>
    <xf numFmtId="0" fontId="5" fillId="0" borderId="31" xfId="0" applyFont="1" applyBorder="1" applyAlignment="1">
      <alignment vertical="center"/>
    </xf>
    <xf numFmtId="167" fontId="0" fillId="0" borderId="32" xfId="2" applyNumberFormat="1" applyFont="1" applyBorder="1" applyAlignment="1">
      <alignment horizontal="center"/>
    </xf>
    <xf numFmtId="0" fontId="4" fillId="2" borderId="3" xfId="0" applyFont="1" applyFill="1" applyBorder="1" applyAlignment="1">
      <alignment vertical="center"/>
    </xf>
    <xf numFmtId="165" fontId="2" fillId="2" borderId="3" xfId="1" applyNumberFormat="1" applyFont="1" applyFill="1" applyBorder="1" applyAlignment="1">
      <alignment horizontal="center" vertical="center"/>
    </xf>
    <xf numFmtId="0" fontId="2" fillId="10" borderId="40" xfId="0" applyFont="1" applyFill="1" applyBorder="1" applyAlignment="1">
      <alignment horizontal="center"/>
    </xf>
    <xf numFmtId="0" fontId="3" fillId="2" borderId="18" xfId="0" applyFont="1" applyFill="1" applyBorder="1" applyAlignment="1">
      <alignment horizontal="center" vertical="center" wrapText="1"/>
    </xf>
    <xf numFmtId="0" fontId="0" fillId="11" borderId="0" xfId="0" applyFill="1"/>
    <xf numFmtId="0" fontId="2" fillId="2" borderId="21" xfId="0" applyFont="1" applyFill="1" applyBorder="1" applyAlignment="1">
      <alignment vertical="center"/>
    </xf>
    <xf numFmtId="0" fontId="2" fillId="2" borderId="7" xfId="0" applyFont="1" applyFill="1" applyBorder="1" applyAlignment="1">
      <alignment horizontal="center"/>
    </xf>
    <xf numFmtId="0" fontId="49" fillId="12" borderId="35" xfId="0" applyFont="1" applyFill="1" applyBorder="1" applyAlignment="1">
      <alignment horizontal="center" vertical="center" wrapText="1"/>
    </xf>
    <xf numFmtId="0" fontId="49" fillId="12" borderId="36" xfId="0" applyFont="1" applyFill="1" applyBorder="1" applyAlignment="1">
      <alignment horizontal="center" vertical="center" wrapText="1"/>
    </xf>
    <xf numFmtId="0" fontId="49" fillId="12" borderId="37" xfId="0" applyFont="1" applyFill="1" applyBorder="1" applyAlignment="1">
      <alignment horizontal="center" vertical="center" wrapText="1"/>
    </xf>
    <xf numFmtId="0" fontId="49" fillId="12" borderId="31" xfId="0" applyFont="1" applyFill="1" applyBorder="1" applyAlignment="1">
      <alignment horizontal="center" vertical="center" wrapText="1"/>
    </xf>
    <xf numFmtId="0" fontId="26" fillId="0" borderId="11" xfId="0" applyFont="1" applyBorder="1" applyAlignment="1">
      <alignment horizontal="right" vertical="center" wrapText="1"/>
    </xf>
    <xf numFmtId="0" fontId="50" fillId="2" borderId="29" xfId="0" applyFont="1" applyFill="1" applyBorder="1" applyAlignment="1">
      <alignment vertical="center" wrapText="1"/>
    </xf>
    <xf numFmtId="0" fontId="50" fillId="2" borderId="25"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xf>
    <xf numFmtId="0" fontId="0" fillId="0" borderId="25" xfId="0" applyBorder="1" applyAlignment="1">
      <alignment vertical="center"/>
    </xf>
    <xf numFmtId="165" fontId="26" fillId="0" borderId="25" xfId="1" applyNumberFormat="1" applyFont="1" applyBorder="1" applyAlignment="1">
      <alignment horizontal="right" vertical="center"/>
    </xf>
    <xf numFmtId="10" fontId="4" fillId="0" borderId="36" xfId="2" applyNumberFormat="1" applyFont="1" applyBorder="1" applyAlignment="1">
      <alignment horizontal="center" vertical="center"/>
    </xf>
    <xf numFmtId="3" fontId="4" fillId="0" borderId="14" xfId="0" applyNumberFormat="1" applyFont="1" applyBorder="1" applyAlignment="1">
      <alignment horizontal="center" vertical="center"/>
    </xf>
    <xf numFmtId="0" fontId="44" fillId="0" borderId="25" xfId="0" applyFont="1" applyBorder="1" applyAlignment="1">
      <alignment vertical="center" wrapText="1"/>
    </xf>
    <xf numFmtId="0" fontId="52" fillId="0" borderId="0" xfId="0" applyFont="1" applyAlignment="1">
      <alignment vertical="center"/>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1" fillId="0" borderId="0" xfId="0" applyFont="1" applyAlignment="1">
      <alignment horizontal="center" vertical="center" wrapText="1"/>
    </xf>
    <xf numFmtId="0" fontId="20" fillId="0" borderId="0" xfId="0" applyFont="1" applyAlignment="1">
      <alignment horizontal="center" vertical="center"/>
    </xf>
    <xf numFmtId="0" fontId="2" fillId="2" borderId="3" xfId="0" applyFont="1" applyFill="1" applyBorder="1" applyAlignment="1">
      <alignment horizontal="center" vertical="center" wrapText="1"/>
    </xf>
    <xf numFmtId="0" fontId="49" fillId="12" borderId="43"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18" fillId="0" borderId="35" xfId="0" applyFont="1" applyBorder="1" applyAlignment="1">
      <alignment vertical="center" wrapText="1"/>
    </xf>
    <xf numFmtId="165" fontId="15" fillId="0" borderId="36" xfId="1" applyNumberFormat="1" applyFont="1" applyFill="1" applyBorder="1" applyAlignment="1">
      <alignment horizontal="center" vertical="center" wrapText="1"/>
    </xf>
    <xf numFmtId="10" fontId="15" fillId="0" borderId="37" xfId="2" applyNumberFormat="1" applyFont="1" applyBorder="1" applyAlignment="1">
      <alignment horizontal="center"/>
    </xf>
    <xf numFmtId="0" fontId="18" fillId="0" borderId="29" xfId="0" applyFont="1" applyBorder="1" applyAlignment="1">
      <alignment vertical="center" wrapText="1"/>
    </xf>
    <xf numFmtId="165" fontId="15" fillId="0" borderId="25" xfId="1" applyNumberFormat="1" applyFont="1" applyFill="1" applyBorder="1" applyAlignment="1">
      <alignment horizontal="center" vertical="center" wrapText="1"/>
    </xf>
    <xf numFmtId="9" fontId="2" fillId="2" borderId="3" xfId="2" applyFont="1" applyFill="1" applyBorder="1" applyAlignment="1">
      <alignment horizontal="center"/>
    </xf>
    <xf numFmtId="10" fontId="2" fillId="0" borderId="37" xfId="2" applyNumberFormat="1" applyFont="1" applyBorder="1" applyAlignment="1">
      <alignment horizontal="center"/>
    </xf>
    <xf numFmtId="165" fontId="0" fillId="0" borderId="25" xfId="1" applyNumberFormat="1" applyFont="1" applyFill="1" applyBorder="1" applyAlignment="1">
      <alignment horizontal="center" vertical="center" wrapText="1"/>
    </xf>
    <xf numFmtId="10" fontId="2" fillId="0" borderId="30" xfId="2" applyNumberFormat="1" applyFont="1" applyBorder="1" applyAlignment="1">
      <alignment horizontal="center"/>
    </xf>
    <xf numFmtId="0" fontId="0" fillId="0" borderId="31" xfId="0" applyBorder="1" applyAlignment="1">
      <alignment vertical="center"/>
    </xf>
    <xf numFmtId="0" fontId="0" fillId="0" borderId="43" xfId="0" applyBorder="1" applyAlignment="1">
      <alignment horizontal="right" vertical="center"/>
    </xf>
    <xf numFmtId="165" fontId="0" fillId="0" borderId="42" xfId="1" applyNumberFormat="1" applyFont="1" applyFill="1" applyBorder="1" applyAlignment="1">
      <alignment horizontal="center" vertical="center"/>
    </xf>
    <xf numFmtId="0" fontId="0" fillId="13" borderId="0" xfId="0" applyFill="1"/>
    <xf numFmtId="0" fontId="2" fillId="0" borderId="4" xfId="0" applyFont="1" applyBorder="1" applyAlignment="1">
      <alignment horizontal="center" vertical="center" wrapText="1"/>
    </xf>
    <xf numFmtId="0" fontId="0" fillId="0" borderId="34" xfId="0" applyBorder="1" applyAlignment="1">
      <alignment horizontal="center"/>
    </xf>
    <xf numFmtId="0" fontId="0" fillId="0" borderId="79" xfId="0" applyBorder="1" applyAlignment="1">
      <alignment horizontal="center"/>
    </xf>
    <xf numFmtId="0" fontId="0" fillId="0" borderId="59" xfId="0" applyBorder="1" applyAlignment="1">
      <alignment horizontal="center"/>
    </xf>
    <xf numFmtId="0" fontId="0" fillId="0" borderId="29" xfId="0" applyBorder="1" applyAlignment="1">
      <alignment horizontal="center"/>
    </xf>
    <xf numFmtId="1" fontId="0" fillId="0" borderId="25" xfId="0" applyNumberFormat="1"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1" fontId="0" fillId="0" borderId="43" xfId="0" applyNumberFormat="1" applyBorder="1" applyAlignment="1">
      <alignment horizontal="center"/>
    </xf>
    <xf numFmtId="0" fontId="0" fillId="0" borderId="80" xfId="0" applyBorder="1" applyAlignment="1">
      <alignment horizontal="center"/>
    </xf>
    <xf numFmtId="3" fontId="36" fillId="2" borderId="3" xfId="0" applyNumberFormat="1" applyFont="1" applyFill="1" applyBorder="1" applyAlignment="1">
      <alignment horizontal="center" vertical="center" wrapText="1"/>
    </xf>
    <xf numFmtId="9" fontId="4" fillId="0" borderId="36" xfId="2" applyFont="1" applyBorder="1" applyAlignment="1">
      <alignment horizontal="center" vertical="center"/>
    </xf>
    <xf numFmtId="9" fontId="4" fillId="0" borderId="25" xfId="2" applyFont="1" applyFill="1" applyBorder="1" applyAlignment="1">
      <alignment horizontal="center" vertical="center"/>
    </xf>
    <xf numFmtId="10" fontId="4" fillId="0" borderId="25" xfId="2" applyNumberFormat="1" applyFont="1" applyFill="1" applyBorder="1" applyAlignment="1">
      <alignment horizontal="center" vertical="center"/>
    </xf>
    <xf numFmtId="165" fontId="0" fillId="9" borderId="30" xfId="1" applyNumberFormat="1" applyFont="1" applyFill="1" applyBorder="1"/>
    <xf numFmtId="0" fontId="21" fillId="4" borderId="86"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0" borderId="83" xfId="0" applyFont="1" applyBorder="1" applyAlignment="1">
      <alignment horizontal="center" vertical="center" wrapText="1"/>
    </xf>
    <xf numFmtId="0" fontId="22" fillId="4" borderId="5" xfId="0" applyFont="1" applyFill="1" applyBorder="1" applyAlignment="1">
      <alignment horizontal="center" vertical="center" wrapText="1"/>
    </xf>
    <xf numFmtId="0" fontId="22" fillId="4" borderId="83" xfId="0" applyFont="1" applyFill="1" applyBorder="1" applyAlignment="1">
      <alignment horizontal="center" vertical="center" wrapText="1"/>
    </xf>
    <xf numFmtId="0" fontId="38" fillId="5" borderId="87" xfId="0" applyFont="1" applyFill="1" applyBorder="1" applyAlignment="1">
      <alignment horizontal="center" vertical="center" wrapText="1"/>
    </xf>
    <xf numFmtId="0" fontId="38" fillId="5" borderId="83" xfId="0" applyFont="1" applyFill="1" applyBorder="1" applyAlignment="1">
      <alignment horizontal="center" vertical="center" wrapText="1"/>
    </xf>
    <xf numFmtId="0" fontId="38" fillId="6" borderId="83"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88"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38" fillId="5" borderId="88" xfId="0" applyFont="1" applyFill="1" applyBorder="1" applyAlignment="1">
      <alignment horizontal="center" vertical="center" wrapText="1"/>
    </xf>
    <xf numFmtId="0" fontId="38" fillId="6" borderId="88"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6" borderId="9" xfId="0" applyFont="1" applyFill="1" applyBorder="1" applyAlignment="1">
      <alignment horizontal="center" vertical="center" wrapText="1"/>
    </xf>
    <xf numFmtId="0" fontId="38" fillId="6" borderId="81"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81" xfId="0" applyFont="1" applyFill="1" applyBorder="1" applyAlignment="1">
      <alignment horizontal="center" vertical="center" wrapText="1"/>
    </xf>
    <xf numFmtId="0" fontId="22" fillId="4" borderId="85" xfId="0" applyFont="1" applyFill="1" applyBorder="1" applyAlignment="1">
      <alignment horizontal="center" vertical="center" wrapText="1"/>
    </xf>
    <xf numFmtId="0" fontId="15" fillId="0" borderId="89" xfId="0" applyFont="1" applyBorder="1" applyAlignment="1">
      <alignment wrapText="1"/>
    </xf>
    <xf numFmtId="0" fontId="15" fillId="0" borderId="90" xfId="0" applyFont="1" applyBorder="1" applyAlignment="1">
      <alignment wrapText="1"/>
    </xf>
    <xf numFmtId="0" fontId="37" fillId="0" borderId="91" xfId="0" applyFont="1" applyBorder="1" applyAlignment="1">
      <alignment vertical="center" wrapText="1"/>
    </xf>
    <xf numFmtId="0" fontId="18" fillId="9" borderId="35" xfId="0" applyFont="1" applyFill="1" applyBorder="1" applyAlignment="1">
      <alignment vertical="center" wrapText="1"/>
    </xf>
    <xf numFmtId="0" fontId="18" fillId="9" borderId="29" xfId="0" applyFont="1" applyFill="1" applyBorder="1" applyAlignment="1">
      <alignment vertical="center" wrapText="1"/>
    </xf>
    <xf numFmtId="0" fontId="18" fillId="9" borderId="61" xfId="0" applyFont="1" applyFill="1" applyBorder="1" applyAlignment="1">
      <alignment vertical="center" wrapText="1"/>
    </xf>
    <xf numFmtId="0" fontId="2" fillId="2" borderId="4" xfId="0" applyFont="1" applyFill="1" applyBorder="1" applyAlignment="1">
      <alignment horizontal="center" vertical="center" wrapText="1"/>
    </xf>
    <xf numFmtId="1" fontId="0" fillId="9" borderId="59" xfId="0" applyNumberFormat="1" applyFill="1" applyBorder="1" applyAlignment="1">
      <alignment horizontal="center"/>
    </xf>
    <xf numFmtId="1" fontId="0" fillId="9" borderId="25" xfId="0" applyNumberFormat="1" applyFill="1" applyBorder="1" applyAlignment="1">
      <alignment horizontal="center"/>
    </xf>
    <xf numFmtId="0" fontId="0" fillId="0" borderId="3" xfId="0" applyBorder="1" applyAlignment="1">
      <alignment horizontal="center"/>
    </xf>
    <xf numFmtId="1" fontId="0" fillId="9" borderId="3" xfId="0" applyNumberFormat="1" applyFill="1" applyBorder="1" applyAlignment="1">
      <alignment horizontal="center"/>
    </xf>
    <xf numFmtId="1" fontId="0" fillId="9" borderId="43" xfId="0" applyNumberFormat="1" applyFill="1" applyBorder="1" applyAlignment="1">
      <alignment horizontal="center"/>
    </xf>
    <xf numFmtId="0" fontId="44" fillId="0" borderId="25" xfId="0" applyFont="1" applyFill="1" applyBorder="1" applyAlignment="1">
      <alignment vertical="center" wrapText="1"/>
    </xf>
    <xf numFmtId="0" fontId="54" fillId="0" borderId="25" xfId="0" applyFont="1" applyBorder="1" applyAlignment="1">
      <alignment vertical="center" wrapText="1"/>
    </xf>
    <xf numFmtId="0" fontId="18" fillId="0" borderId="31" xfId="0" applyFont="1" applyBorder="1" applyAlignment="1">
      <alignment vertical="center" wrapText="1"/>
    </xf>
    <xf numFmtId="165" fontId="15" fillId="0" borderId="43" xfId="1" applyNumberFormat="1" applyFont="1" applyFill="1" applyBorder="1" applyAlignment="1">
      <alignment horizontal="center" vertical="center" wrapText="1"/>
    </xf>
    <xf numFmtId="10" fontId="15" fillId="0" borderId="30" xfId="2" applyNumberFormat="1" applyFont="1" applyBorder="1" applyAlignment="1">
      <alignment horizontal="center"/>
    </xf>
    <xf numFmtId="10" fontId="15" fillId="0" borderId="32" xfId="2" applyNumberFormat="1" applyFont="1" applyBorder="1" applyAlignment="1">
      <alignment horizontal="center"/>
    </xf>
    <xf numFmtId="0" fontId="45" fillId="0" borderId="0" xfId="0" applyFont="1" applyAlignment="1">
      <alignment horizontal="center" vertical="center"/>
    </xf>
    <xf numFmtId="0" fontId="46" fillId="0" borderId="0" xfId="0" applyFont="1" applyAlignment="1">
      <alignment horizontal="center" wrapText="1"/>
    </xf>
    <xf numFmtId="0" fontId="46" fillId="0" borderId="0" xfId="0" applyFont="1" applyAlignment="1">
      <alignment horizontal="center"/>
    </xf>
    <xf numFmtId="0" fontId="15" fillId="0" borderId="0" xfId="0" applyFont="1" applyAlignment="1">
      <alignment horizontal="left" vertical="center" wrapText="1"/>
    </xf>
    <xf numFmtId="0" fontId="30" fillId="0" borderId="0" xfId="0" applyFont="1" applyAlignment="1">
      <alignment horizontal="left"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165" fontId="0" fillId="0" borderId="69" xfId="1" applyNumberFormat="1" applyFont="1" applyFill="1" applyBorder="1" applyAlignment="1">
      <alignment horizontal="center" vertical="center" wrapText="1"/>
    </xf>
    <xf numFmtId="165" fontId="0" fillId="0" borderId="73" xfId="1" applyNumberFormat="1" applyFont="1" applyFill="1" applyBorder="1" applyAlignment="1">
      <alignment horizontal="center" vertical="center" wrapText="1"/>
    </xf>
    <xf numFmtId="165" fontId="0" fillId="0" borderId="69" xfId="1" applyNumberFormat="1" applyFont="1" applyFill="1" applyBorder="1" applyAlignment="1">
      <alignment horizontal="center" vertical="center"/>
    </xf>
    <xf numFmtId="165" fontId="0" fillId="0" borderId="73" xfId="1" applyNumberFormat="1" applyFont="1" applyFill="1" applyBorder="1" applyAlignment="1">
      <alignment horizontal="center" vertical="center"/>
    </xf>
    <xf numFmtId="167" fontId="0" fillId="0" borderId="70" xfId="2" applyNumberFormat="1" applyFont="1" applyBorder="1" applyAlignment="1">
      <alignment horizontal="center" vertical="center"/>
    </xf>
    <xf numFmtId="167" fontId="0" fillId="0" borderId="42" xfId="2" applyNumberFormat="1" applyFont="1" applyBorder="1" applyAlignment="1">
      <alignment horizontal="center" vertical="center"/>
    </xf>
    <xf numFmtId="0" fontId="3" fillId="2" borderId="23"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41" xfId="0" applyBorder="1" applyAlignment="1">
      <alignment horizontal="center" vertical="center" wrapText="1"/>
    </xf>
    <xf numFmtId="0" fontId="30" fillId="0" borderId="0" xfId="0" applyFont="1" applyAlignment="1">
      <alignment horizontal="center" vertical="center" wrapText="1"/>
    </xf>
    <xf numFmtId="0" fontId="30" fillId="0" borderId="18" xfId="0" applyFont="1" applyBorder="1" applyAlignment="1">
      <alignment horizontal="center" vertical="center" wrapText="1"/>
    </xf>
    <xf numFmtId="0" fontId="2"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34" xfId="0" applyBorder="1" applyAlignment="1">
      <alignment horizontal="center" vertical="center" wrapText="1"/>
    </xf>
    <xf numFmtId="0" fontId="31" fillId="0" borderId="0" xfId="0" applyFont="1" applyAlignment="1">
      <alignment horizontal="center" vertical="center" wrapText="1"/>
    </xf>
    <xf numFmtId="0" fontId="20" fillId="0" borderId="0" xfId="0" applyFont="1" applyAlignment="1">
      <alignment horizontal="center" vertical="center"/>
    </xf>
    <xf numFmtId="0" fontId="11" fillId="0" borderId="0" xfId="0" applyFont="1" applyAlignment="1">
      <alignment horizontal="center" vertical="center"/>
    </xf>
    <xf numFmtId="0" fontId="21"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19"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1" fillId="4" borderId="0" xfId="0" applyFont="1" applyFill="1" applyAlignment="1">
      <alignment horizontal="center" vertical="center" wrapText="1"/>
    </xf>
    <xf numFmtId="0" fontId="21" fillId="4" borderId="8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6" borderId="84"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1" fillId="5" borderId="84"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49" fillId="12" borderId="43"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51" fillId="2" borderId="26" xfId="0" applyFont="1" applyFill="1" applyBorder="1" applyAlignment="1">
      <alignment horizontal="center" vertical="center" wrapText="1"/>
    </xf>
    <xf numFmtId="0" fontId="51" fillId="2" borderId="78" xfId="0" applyFont="1" applyFill="1" applyBorder="1" applyAlignment="1">
      <alignment horizontal="center" vertical="center" wrapText="1"/>
    </xf>
    <xf numFmtId="0" fontId="49" fillId="12" borderId="29" xfId="0" applyFont="1" applyFill="1" applyBorder="1" applyAlignment="1">
      <alignment horizontal="center" vertical="center" wrapText="1"/>
    </xf>
    <xf numFmtId="0" fontId="49" fillId="12" borderId="25" xfId="0" applyFont="1" applyFill="1" applyBorder="1" applyAlignment="1">
      <alignment horizontal="center" vertical="center" wrapText="1"/>
    </xf>
    <xf numFmtId="0" fontId="49" fillId="12" borderId="30"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30" xfId="0" applyFont="1" applyFill="1" applyBorder="1" applyAlignment="1">
      <alignment horizontal="center" vertical="center" wrapText="1"/>
    </xf>
    <xf numFmtId="0" fontId="48" fillId="0" borderId="0" xfId="0" applyFont="1" applyAlignment="1">
      <alignment horizontal="center" vertical="center" wrapText="1"/>
    </xf>
    <xf numFmtId="0" fontId="48" fillId="0" borderId="18"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8" xfId="0" applyFont="1" applyBorder="1" applyAlignment="1">
      <alignment horizontal="center" vertical="center" wrapText="1"/>
    </xf>
    <xf numFmtId="0" fontId="25" fillId="0" borderId="0" xfId="0" applyFont="1" applyAlignment="1">
      <alignment horizontal="center" vertical="center"/>
    </xf>
    <xf numFmtId="0" fontId="33" fillId="0" borderId="24"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32"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32" fillId="3" borderId="45"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7"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29"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30" xfId="0" applyFont="1" applyBorder="1" applyAlignment="1">
      <alignment horizontal="center" vertical="center" wrapText="1"/>
    </xf>
    <xf numFmtId="167" fontId="4" fillId="0" borderId="10" xfId="2" applyNumberFormat="1" applyFont="1" applyBorder="1" applyAlignment="1">
      <alignment horizontal="center" vertical="center" wrapText="1"/>
    </xf>
    <xf numFmtId="167" fontId="4" fillId="0" borderId="11" xfId="2" applyNumberFormat="1" applyFont="1" applyBorder="1" applyAlignment="1">
      <alignment horizontal="center" vertical="center" wrapText="1"/>
    </xf>
    <xf numFmtId="167" fontId="4" fillId="0" borderId="16" xfId="2"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3" fillId="0" borderId="0" xfId="0" applyFont="1" applyAlignment="1">
      <alignment horizontal="center" vertical="center"/>
    </xf>
    <xf numFmtId="3" fontId="0" fillId="0" borderId="58" xfId="0" applyNumberFormat="1" applyBorder="1" applyAlignment="1">
      <alignment horizontal="center" vertical="center"/>
    </xf>
    <xf numFmtId="0" fontId="0" fillId="0" borderId="75" xfId="0" applyBorder="1" applyAlignment="1">
      <alignment horizontal="center" vertical="center"/>
    </xf>
    <xf numFmtId="0" fontId="0" fillId="0" borderId="60" xfId="0" applyBorder="1" applyAlignment="1">
      <alignment horizontal="center" vertical="center"/>
    </xf>
    <xf numFmtId="9" fontId="0" fillId="0" borderId="62" xfId="2" applyFont="1" applyBorder="1" applyAlignment="1">
      <alignment horizontal="center" vertical="center"/>
    </xf>
    <xf numFmtId="9" fontId="0" fillId="0" borderId="71" xfId="2" applyFont="1" applyBorder="1" applyAlignment="1">
      <alignment horizontal="center" vertical="center"/>
    </xf>
    <xf numFmtId="9" fontId="0" fillId="0" borderId="59" xfId="2" applyFont="1" applyBorder="1" applyAlignment="1">
      <alignment horizontal="center" vertical="center"/>
    </xf>
    <xf numFmtId="0" fontId="39" fillId="0" borderId="25" xfId="0" applyFont="1" applyBorder="1" applyAlignment="1">
      <alignment horizontal="center" vertical="center" wrapText="1"/>
    </xf>
    <xf numFmtId="3" fontId="0" fillId="0" borderId="62" xfId="0" applyNumberFormat="1" applyBorder="1" applyAlignment="1">
      <alignment horizontal="center" vertical="center"/>
    </xf>
    <xf numFmtId="3" fontId="0" fillId="0" borderId="59" xfId="0" applyNumberFormat="1" applyBorder="1" applyAlignment="1">
      <alignment horizontal="center" vertical="center"/>
    </xf>
    <xf numFmtId="167" fontId="0" fillId="0" borderId="62" xfId="2" applyNumberFormat="1" applyFont="1" applyBorder="1" applyAlignment="1">
      <alignment horizontal="center" vertical="center"/>
    </xf>
    <xf numFmtId="167" fontId="0" fillId="0" borderId="59" xfId="2" applyNumberFormat="1" applyFont="1" applyBorder="1" applyAlignment="1">
      <alignment horizontal="center" vertical="center"/>
    </xf>
    <xf numFmtId="0" fontId="2"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6E1E7"/>
      <color rgb="FFFAFD77"/>
      <color rgb="FFC0C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a:solidFill>
                  <a:sysClr val="windowText" lastClr="000000"/>
                </a:solidFill>
              </a:rPr>
              <a:t>Formación Inicial - Apertura Programas de</a:t>
            </a:r>
            <a:r>
              <a:rPr lang="en-US" sz="1000" b="1" baseline="0">
                <a:solidFill>
                  <a:sysClr val="windowText" lastClr="000000"/>
                </a:solidFill>
              </a:rPr>
              <a:t> Licenciaturas - Bachilleres Becados</a:t>
            </a:r>
          </a:p>
          <a:p>
            <a:pPr>
              <a:defRPr sz="1000">
                <a:solidFill>
                  <a:sysClr val="windowText" lastClr="000000"/>
                </a:solidFill>
              </a:defRPr>
            </a:pPr>
            <a:r>
              <a:rPr lang="en-US" sz="1000" b="1" baseline="0">
                <a:solidFill>
                  <a:sysClr val="windowText" lastClr="000000"/>
                </a:solidFill>
              </a:rPr>
              <a:t>Periodo julio-septiembre 2023.</a:t>
            </a:r>
            <a:endParaRPr lang="en-US" sz="1000" b="1">
              <a:solidFill>
                <a:sysClr val="windowText" lastClr="000000"/>
              </a:solidFill>
            </a:endParaRPr>
          </a:p>
        </c:rich>
      </c:tx>
      <c:layout>
        <c:manualLayout>
          <c:xMode val="edge"/>
          <c:yMode val="edge"/>
          <c:x val="0.11463137768630342"/>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253886307413151"/>
          <c:y val="0.27581614186585945"/>
          <c:w val="0.7746113692586849"/>
          <c:h val="0.59221816574128405"/>
        </c:manualLayout>
      </c:layout>
      <c:barChart>
        <c:barDir val="col"/>
        <c:grouping val="clustered"/>
        <c:varyColors val="0"/>
        <c:ser>
          <c:idx val="0"/>
          <c:order val="0"/>
          <c:tx>
            <c:strRef>
              <c:f>'3er trimestre'!$C$14</c:f>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0EE-4B41-B464-508A7B1ABF33}"/>
              </c:ext>
            </c:extLst>
          </c:dPt>
          <c:dLbls>
            <c:dLbl>
              <c:idx val="0"/>
              <c:layout>
                <c:manualLayout>
                  <c:x val="-8.2599261006785097E-3"/>
                  <c:y val="1.77264367646297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EE-4B41-B464-508A7B1ABF3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trimestre'!$B$15</c:f>
              <c:strCache>
                <c:ptCount val="1"/>
                <c:pt idx="0">
                  <c:v>Licenciaturas</c:v>
                </c:pt>
              </c:strCache>
            </c:strRef>
          </c:cat>
          <c:val>
            <c:numRef>
              <c:f>'3er trimestre'!$C$15</c:f>
              <c:numCache>
                <c:formatCode>General</c:formatCode>
                <c:ptCount val="1"/>
                <c:pt idx="0">
                  <c:v>269</c:v>
                </c:pt>
              </c:numCache>
            </c:numRef>
          </c:val>
          <c:extLst xmlns:c16r2="http://schemas.microsoft.com/office/drawing/2015/06/chart">
            <c:ext xmlns:c16="http://schemas.microsoft.com/office/drawing/2014/chart" uri="{C3380CC4-5D6E-409C-BE32-E72D297353CC}">
              <c16:uniqueId val="{00000000-A0EE-4B41-B464-508A7B1ABF33}"/>
            </c:ext>
          </c:extLst>
        </c:ser>
        <c:ser>
          <c:idx val="1"/>
          <c:order val="1"/>
          <c:tx>
            <c:strRef>
              <c:f>'3er trimestre'!$D$14</c:f>
              <c:strCache>
                <c:ptCount val="1"/>
                <c:pt idx="0">
                  <c:v>META</c:v>
                </c:pt>
              </c:strCache>
            </c:strRef>
          </c:tx>
          <c:spPr>
            <a:solidFill>
              <a:schemeClr val="accent2"/>
            </a:solidFill>
            <a:ln w="19050">
              <a:solidFill>
                <a:schemeClr val="lt1"/>
              </a:solidFill>
            </a:ln>
            <a:effectLst/>
          </c:spPr>
          <c:invertIfNegative val="0"/>
          <c:cat>
            <c:strRef>
              <c:f>'3er trimestre'!$B$15</c:f>
              <c:strCache>
                <c:ptCount val="1"/>
                <c:pt idx="0">
                  <c:v>Licenciaturas</c:v>
                </c:pt>
              </c:strCache>
            </c:strRef>
          </c:cat>
          <c:val>
            <c:numRef>
              <c:f>'3er trimestre'!$D$15</c:f>
              <c:numCache>
                <c:formatCode>General</c:formatCode>
                <c:ptCount val="1"/>
                <c:pt idx="0">
                  <c:v>375</c:v>
                </c:pt>
              </c:numCache>
            </c:numRef>
          </c:val>
          <c:extLst xmlns:c16r2="http://schemas.microsoft.com/office/drawing/2015/06/chart">
            <c:ext xmlns:c16="http://schemas.microsoft.com/office/drawing/2014/chart" uri="{C3380CC4-5D6E-409C-BE32-E72D297353CC}">
              <c16:uniqueId val="{00000003-6962-425A-AFEF-A2729024C27B}"/>
            </c:ext>
          </c:extLst>
        </c:ser>
        <c:dLbls>
          <c:showLegendKey val="0"/>
          <c:showVal val="0"/>
          <c:showCatName val="0"/>
          <c:showSerName val="0"/>
          <c:showPercent val="0"/>
          <c:showBubbleSize val="0"/>
        </c:dLbls>
        <c:gapWidth val="100"/>
        <c:axId val="-1340072912"/>
        <c:axId val="-1340079984"/>
      </c:barChart>
      <c:catAx>
        <c:axId val="-1340072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0079984"/>
        <c:crosses val="autoZero"/>
        <c:auto val="1"/>
        <c:lblAlgn val="ctr"/>
        <c:lblOffset val="100"/>
        <c:noMultiLvlLbl val="0"/>
      </c:catAx>
      <c:valAx>
        <c:axId val="-134007998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340072912"/>
        <c:crosses val="autoZero"/>
        <c:crossBetween val="between"/>
      </c:valAx>
      <c:spPr>
        <a:noFill/>
        <a:ln>
          <a:noFill/>
        </a:ln>
        <a:effectLst/>
      </c:spPr>
    </c:plotArea>
    <c:legend>
      <c:legendPos val="b"/>
      <c:layout>
        <c:manualLayout>
          <c:xMode val="edge"/>
          <c:yMode val="edge"/>
          <c:x val="4.35892768587342E-3"/>
          <c:y val="0.33081962611990456"/>
          <c:w val="0.25863078431316344"/>
          <c:h val="0.4480747295927035"/>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Diplomados </a:t>
            </a:r>
            <a:endParaRPr lang="es-DO" sz="1000">
              <a:effectLst/>
            </a:endParaRPr>
          </a:p>
          <a:p>
            <a:pPr>
              <a:defRPr sz="1000" b="1">
                <a:solidFill>
                  <a:sysClr val="windowText" lastClr="000000"/>
                </a:solidFill>
              </a:defRPr>
            </a:pPr>
            <a:r>
              <a:rPr lang="en-US" sz="1000" b="1" i="0" baseline="0">
                <a:effectLst/>
              </a:rPr>
              <a:t>Becas otorgadas en diplomados según área formativa</a:t>
            </a:r>
            <a:endParaRPr lang="es-DO" sz="1000">
              <a:effectLst/>
            </a:endParaRPr>
          </a:p>
          <a:p>
            <a:pPr>
              <a:defRPr sz="1000" b="1">
                <a:solidFill>
                  <a:sysClr val="windowText" lastClr="000000"/>
                </a:solidFill>
              </a:defRPr>
            </a:pPr>
            <a:r>
              <a:rPr lang="en-US" sz="1000" b="1" i="0" baseline="0">
                <a:effectLst/>
              </a:rPr>
              <a:t>Periodo julio-septiembre 2023.</a:t>
            </a:r>
            <a:endParaRPr lang="es-DO" sz="1000" b="1">
              <a:solidFill>
                <a:sysClr val="windowText" lastClr="000000"/>
              </a:solidFill>
              <a:effectLst/>
            </a:endParaRPr>
          </a:p>
        </c:rich>
      </c:tx>
      <c:layout>
        <c:manualLayout>
          <c:xMode val="edge"/>
          <c:yMode val="edge"/>
          <c:x val="0.16338595235404188"/>
          <c:y val="4.4809362192654847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3161159875"/>
          <c:y val="0.17423371933946893"/>
          <c:w val="0.58776676838840125"/>
          <c:h val="0.7783728708689106"/>
        </c:manualLayout>
      </c:layout>
      <c:bar3DChart>
        <c:barDir val="bar"/>
        <c:grouping val="clustered"/>
        <c:varyColors val="0"/>
        <c:ser>
          <c:idx val="0"/>
          <c:order val="0"/>
          <c:tx>
            <c:strRef>
              <c:f>'3er trimestre'!$C$65</c:f>
              <c:strCache>
                <c:ptCount val="1"/>
                <c:pt idx="0">
                  <c:v>Docentes Beneficiados</c:v>
                </c:pt>
              </c:strCache>
            </c:strRef>
          </c:tx>
          <c:spPr>
            <a:solidFill>
              <a:schemeClr val="accent1"/>
            </a:solidFill>
            <a:ln>
              <a:noFill/>
            </a:ln>
            <a:effectLst/>
            <a:sp3d/>
          </c:spPr>
          <c:invertIfNegative val="0"/>
          <c:dLbls>
            <c:dLbl>
              <c:idx val="11"/>
              <c:layout>
                <c:manualLayout>
                  <c:x val="0"/>
                  <c:y val="-3.453858803351250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trimestre'!$B$67:$B$81</c:f>
              <c:strCache>
                <c:ptCount val="15"/>
                <c:pt idx="0">
                  <c:v>Inducción</c:v>
                </c:pt>
                <c:pt idx="1">
                  <c:v>Planificación Curricular  y Metodológica</c:v>
                </c:pt>
                <c:pt idx="2">
                  <c:v>Tecnología </c:v>
                </c:pt>
                <c:pt idx="3">
                  <c:v>Innovación </c:v>
                </c:pt>
                <c:pt idx="4">
                  <c:v>Gestión y Liderzago</c:v>
                </c:pt>
                <c:pt idx="5">
                  <c:v>Formación Humana</c:v>
                </c:pt>
                <c:pt idx="6">
                  <c:v>Francés</c:v>
                </c:pt>
                <c:pt idx="7">
                  <c:v>Intervención Psicopedagógica</c:v>
                </c:pt>
                <c:pt idx="8">
                  <c:v>Educación Inclusiva</c:v>
                </c:pt>
                <c:pt idx="9">
                  <c:v>Matemática</c:v>
                </c:pt>
                <c:pt idx="10">
                  <c:v>Enseñanzas</c:v>
                </c:pt>
                <c:pt idx="11">
                  <c:v>Neurociencia</c:v>
                </c:pt>
                <c:pt idx="12">
                  <c:v>Estadadística</c:v>
                </c:pt>
                <c:pt idx="13">
                  <c:v> Implementación de la Secuencia Didáctica y Modulo de Acompañamiento</c:v>
                </c:pt>
                <c:pt idx="14">
                  <c:v>Textos Expositivos y Argumentativos</c:v>
                </c:pt>
              </c:strCache>
            </c:strRef>
          </c:cat>
          <c:val>
            <c:numRef>
              <c:f>'3er trimestre'!$C$67:$C$81</c:f>
              <c:numCache>
                <c:formatCode>_-* #,##0_-;\-* #,##0_-;_-* "-"??_-;_-@_-</c:formatCode>
                <c:ptCount val="15"/>
                <c:pt idx="0">
                  <c:v>3593</c:v>
                </c:pt>
                <c:pt idx="1">
                  <c:v>315</c:v>
                </c:pt>
                <c:pt idx="2">
                  <c:v>2600</c:v>
                </c:pt>
                <c:pt idx="3">
                  <c:v>250</c:v>
                </c:pt>
                <c:pt idx="4">
                  <c:v>1221</c:v>
                </c:pt>
                <c:pt idx="5">
                  <c:v>60</c:v>
                </c:pt>
                <c:pt idx="6">
                  <c:v>150</c:v>
                </c:pt>
                <c:pt idx="7">
                  <c:v>500</c:v>
                </c:pt>
                <c:pt idx="8">
                  <c:v>250</c:v>
                </c:pt>
                <c:pt idx="9">
                  <c:v>270</c:v>
                </c:pt>
                <c:pt idx="10">
                  <c:v>770</c:v>
                </c:pt>
                <c:pt idx="11">
                  <c:v>120</c:v>
                </c:pt>
                <c:pt idx="12">
                  <c:v>150</c:v>
                </c:pt>
                <c:pt idx="13">
                  <c:v>300</c:v>
                </c:pt>
                <c:pt idx="14">
                  <c:v>120</c:v>
                </c:pt>
              </c:numCache>
            </c:numRef>
          </c:val>
          <c:extLst xmlns:c16r2="http://schemas.microsoft.com/office/drawing/2015/06/chart">
            <c:ext xmlns:c16="http://schemas.microsoft.com/office/drawing/2014/chart" uri="{C3380CC4-5D6E-409C-BE32-E72D297353CC}">
              <c16:uniqueId val="{00000000-EF42-46AF-9879-41A27D3B49F2}"/>
            </c:ext>
          </c:extLst>
        </c:ser>
        <c:dLbls>
          <c:showLegendKey val="0"/>
          <c:showVal val="0"/>
          <c:showCatName val="0"/>
          <c:showSerName val="0"/>
          <c:showPercent val="0"/>
          <c:showBubbleSize val="0"/>
        </c:dLbls>
        <c:gapWidth val="150"/>
        <c:shape val="box"/>
        <c:axId val="-1345067104"/>
        <c:axId val="-1345067648"/>
        <c:axId val="0"/>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'3er trimestre'!$D$65</c15:sqref>
                        </c15:formulaRef>
                      </c:ext>
                    </c:extLst>
                    <c:strCache>
                      <c:ptCount val="1"/>
                      <c:pt idx="0">
                        <c:v>% </c:v>
                      </c:pt>
                    </c:strCache>
                  </c:strRef>
                </c:tx>
                <c:spPr>
                  <a:solidFill>
                    <a:schemeClr val="accent2"/>
                  </a:solidFill>
                  <a:ln>
                    <a:noFill/>
                  </a:ln>
                  <a:effectLst/>
                  <a:sp3d/>
                </c:spPr>
                <c:invertIfNegative val="0"/>
                <c:dLbls>
                  <c:dLbl>
                    <c:idx val="0"/>
                    <c:layout>
                      <c:manualLayout>
                        <c:x val="0.10486888293111477"/>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42-46AF-9879-41A27D3B49F2}"/>
                      </c:ext>
                      <c:ext uri="{CE6537A1-D6FC-4f65-9D91-7224C49458BB}"/>
                    </c:extLst>
                  </c:dLbl>
                  <c:dLbl>
                    <c:idx val="11"/>
                    <c:layout>
                      <c:manualLayout>
                        <c:x val="0.10861420017865452"/>
                        <c:y val="-4.18628783069201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42-46AF-9879-41A27D3B49F2}"/>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'3er trimestre'!$B$67:$B$81</c15:sqref>
                        </c15:formulaRef>
                      </c:ext>
                    </c:extLst>
                    <c:strCache>
                      <c:ptCount val="15"/>
                      <c:pt idx="0">
                        <c:v>Inducción</c:v>
                      </c:pt>
                      <c:pt idx="1">
                        <c:v>Planificación Curricular  y Metodológica</c:v>
                      </c:pt>
                      <c:pt idx="2">
                        <c:v>Tecnología </c:v>
                      </c:pt>
                      <c:pt idx="3">
                        <c:v>Innovación </c:v>
                      </c:pt>
                      <c:pt idx="4">
                        <c:v>Gestión y Liderzago</c:v>
                      </c:pt>
                      <c:pt idx="5">
                        <c:v>Formación Humana</c:v>
                      </c:pt>
                      <c:pt idx="6">
                        <c:v>Francés</c:v>
                      </c:pt>
                      <c:pt idx="7">
                        <c:v>Intervención Psicopedagógica</c:v>
                      </c:pt>
                      <c:pt idx="8">
                        <c:v>Educación Inclusiva</c:v>
                      </c:pt>
                      <c:pt idx="9">
                        <c:v>Matemática</c:v>
                      </c:pt>
                      <c:pt idx="10">
                        <c:v>Enseñanzas</c:v>
                      </c:pt>
                      <c:pt idx="11">
                        <c:v>Neurociencia</c:v>
                      </c:pt>
                      <c:pt idx="12">
                        <c:v>Estadadística</c:v>
                      </c:pt>
                      <c:pt idx="13">
                        <c:v> Implementación de la Secuencia Didáctica y Modulo de Acompañamiento</c:v>
                      </c:pt>
                      <c:pt idx="14">
                        <c:v>Textos Expositivos y Argumentativos</c:v>
                      </c:pt>
                    </c:strCache>
                  </c:strRef>
                </c:cat>
                <c:val>
                  <c:numRef>
                    <c:extLst xmlns:c16r2="http://schemas.microsoft.com/office/drawing/2015/06/chart">
                      <c:ext uri="{02D57815-91ED-43cb-92C2-25804820EDAC}">
                        <c15:formulaRef>
                          <c15:sqref>'3er trimestre'!$D$67:$D$81</c15:sqref>
                        </c15:formulaRef>
                      </c:ext>
                    </c:extLst>
                    <c:numCache>
                      <c:formatCode>0.00%</c:formatCode>
                      <c:ptCount val="15"/>
                      <c:pt idx="0">
                        <c:v>0.33677008154466209</c:v>
                      </c:pt>
                      <c:pt idx="1">
                        <c:v>2.9524791451869904E-2</c:v>
                      </c:pt>
                      <c:pt idx="2">
                        <c:v>0.24369669134876745</c:v>
                      </c:pt>
                      <c:pt idx="3">
                        <c:v>2.3432374168150718E-2</c:v>
                      </c:pt>
                      <c:pt idx="4">
                        <c:v>0.1144437154372481</c:v>
                      </c:pt>
                      <c:pt idx="5">
                        <c:v>5.6237698003561718E-3</c:v>
                      </c:pt>
                      <c:pt idx="6">
                        <c:v>1.4059424500890431E-2</c:v>
                      </c:pt>
                      <c:pt idx="7">
                        <c:v>4.6864748336301436E-2</c:v>
                      </c:pt>
                      <c:pt idx="8">
                        <c:v>2.3432374168150718E-2</c:v>
                      </c:pt>
                      <c:pt idx="9">
                        <c:v>2.5306964101602776E-2</c:v>
                      </c:pt>
                      <c:pt idx="10">
                        <c:v>7.2171712437904212E-2</c:v>
                      </c:pt>
                      <c:pt idx="11">
                        <c:v>1.1247539600712344E-2</c:v>
                      </c:pt>
                      <c:pt idx="12">
                        <c:v>1.4059424500890431E-2</c:v>
                      </c:pt>
                      <c:pt idx="13">
                        <c:v>2.8118849001780861E-2</c:v>
                      </c:pt>
                      <c:pt idx="14">
                        <c:v>1.1247539600712344E-2</c:v>
                      </c:pt>
                    </c:numCache>
                  </c:numRef>
                </c:val>
                <c:extLst xmlns:c16r2="http://schemas.microsoft.com/office/drawing/2015/06/chart">
                  <c:ext xmlns:c16="http://schemas.microsoft.com/office/drawing/2014/chart" uri="{C3380CC4-5D6E-409C-BE32-E72D297353CC}">
                    <c16:uniqueId val="{0000000C-EF42-46AF-9879-41A27D3B49F2}"/>
                  </c:ext>
                </c:extLst>
              </c15:ser>
            </c15:filteredBarSeries>
          </c:ext>
        </c:extLst>
      </c:bar3DChart>
      <c:valAx>
        <c:axId val="-1345067648"/>
        <c:scaling>
          <c:orientation val="minMax"/>
        </c:scaling>
        <c:delete val="1"/>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345067104"/>
        <c:crosses val="autoZero"/>
        <c:crossBetween val="between"/>
      </c:valAx>
      <c:catAx>
        <c:axId val="-1345067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1345067648"/>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Talleres, Congresos, Cursos y Seminarios </a:t>
            </a:r>
            <a:endParaRPr lang="es-DO" sz="1000">
              <a:effectLst/>
            </a:endParaRPr>
          </a:p>
          <a:p>
            <a:pPr>
              <a:defRPr sz="1000" b="1">
                <a:solidFill>
                  <a:sysClr val="windowText" lastClr="000000"/>
                </a:solidFill>
              </a:defRPr>
            </a:pPr>
            <a:r>
              <a:rPr lang="en-US" sz="1000" b="1" i="0" baseline="0">
                <a:effectLst/>
              </a:rPr>
              <a:t>Becas otorgadas según área formativa</a:t>
            </a:r>
            <a:endParaRPr lang="es-DO" sz="1000">
              <a:effectLst/>
            </a:endParaRPr>
          </a:p>
          <a:p>
            <a:pPr>
              <a:defRPr sz="1000" b="1">
                <a:solidFill>
                  <a:sysClr val="windowText" lastClr="000000"/>
                </a:solidFill>
              </a:defRPr>
            </a:pPr>
            <a:r>
              <a:rPr lang="en-US" sz="1000" b="1" i="0" baseline="0">
                <a:effectLst/>
              </a:rPr>
              <a:t>Periodo julio-septiembre 2023.</a:t>
            </a:r>
            <a:endParaRPr lang="es-DO" sz="1000" b="1">
              <a:solidFill>
                <a:sysClr val="windowText" lastClr="000000"/>
              </a:solidFill>
              <a:effectLst/>
            </a:endParaRPr>
          </a:p>
        </c:rich>
      </c:tx>
      <c:layout>
        <c:manualLayout>
          <c:xMode val="edge"/>
          <c:yMode val="edge"/>
          <c:x val="0.13179800884779594"/>
          <c:y val="1.669173375799935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9311069856105385"/>
          <c:y val="0.21187561367705671"/>
          <c:w val="0.60044441599271636"/>
          <c:h val="0.76684964671454148"/>
        </c:manualLayout>
      </c:layout>
      <c:bar3DChart>
        <c:barDir val="bar"/>
        <c:grouping val="clustered"/>
        <c:varyColors val="0"/>
        <c:ser>
          <c:idx val="0"/>
          <c:order val="0"/>
          <c:tx>
            <c:strRef>
              <c:f>'3er trimestre'!$C$89</c:f>
              <c:strCache>
                <c:ptCount val="1"/>
                <c:pt idx="0">
                  <c:v>Becas otorgadas</c:v>
                </c:pt>
              </c:strCache>
            </c:strRef>
          </c:tx>
          <c:spPr>
            <a:solidFill>
              <a:schemeClr val="accent1"/>
            </a:solidFill>
            <a:ln>
              <a:noFill/>
            </a:ln>
            <a:effectLst/>
            <a:sp3d/>
          </c:spPr>
          <c:invertIfNegative val="0"/>
          <c:dLbls>
            <c:dLbl>
              <c:idx val="0"/>
              <c:layout>
                <c:manualLayout>
                  <c:x val="-1.3852813852813979E-2"/>
                  <c:y val="-4.9180349029882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7F-4892-913B-BF784A182A5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trimestre'!$B$90:$B$100</c:f>
              <c:strCache>
                <c:ptCount val="11"/>
                <c:pt idx="0">
                  <c:v>Escuela complutense</c:v>
                </c:pt>
                <c:pt idx="1">
                  <c:v>Educación Emocional</c:v>
                </c:pt>
                <c:pt idx="2">
                  <c:v>Rol del Orientador y Psicólogo </c:v>
                </c:pt>
                <c:pt idx="3">
                  <c:v>Tecnología </c:v>
                </c:pt>
                <c:pt idx="4">
                  <c:v>Formación Básica</c:v>
                </c:pt>
                <c:pt idx="5">
                  <c:v>Educación Inclusiva y Atención a la Diversidad</c:v>
                </c:pt>
                <c:pt idx="6">
                  <c:v>Innovación </c:v>
                </c:pt>
                <c:pt idx="7">
                  <c:v>Formación Humana</c:v>
                </c:pt>
                <c:pt idx="8">
                  <c:v>Impacto educativo</c:v>
                </c:pt>
                <c:pt idx="9">
                  <c:v>Neurodidáctica</c:v>
                </c:pt>
                <c:pt idx="10">
                  <c:v>Técnicas y Estrategias para la Enseñanza de las Lenguas Extranjeras</c:v>
                </c:pt>
              </c:strCache>
            </c:strRef>
          </c:cat>
          <c:val>
            <c:numRef>
              <c:f>'3er trimestre'!$C$90:$C$100</c:f>
              <c:numCache>
                <c:formatCode>_-* #,##0_-;\-* #,##0_-;_-* "-"??_-;_-@_-</c:formatCode>
                <c:ptCount val="11"/>
                <c:pt idx="0">
                  <c:v>8</c:v>
                </c:pt>
                <c:pt idx="1">
                  <c:v>100</c:v>
                </c:pt>
                <c:pt idx="2">
                  <c:v>150</c:v>
                </c:pt>
                <c:pt idx="3">
                  <c:v>3850</c:v>
                </c:pt>
                <c:pt idx="4">
                  <c:v>290</c:v>
                </c:pt>
                <c:pt idx="5">
                  <c:v>225</c:v>
                </c:pt>
                <c:pt idx="6">
                  <c:v>200</c:v>
                </c:pt>
                <c:pt idx="7">
                  <c:v>50</c:v>
                </c:pt>
                <c:pt idx="8">
                  <c:v>350</c:v>
                </c:pt>
                <c:pt idx="9">
                  <c:v>300</c:v>
                </c:pt>
                <c:pt idx="10">
                  <c:v>1500</c:v>
                </c:pt>
              </c:numCache>
            </c:numRef>
          </c:val>
          <c:extLst xmlns:c16r2="http://schemas.microsoft.com/office/drawing/2015/06/chart">
            <c:ext xmlns:c16="http://schemas.microsoft.com/office/drawing/2014/chart" uri="{C3380CC4-5D6E-409C-BE32-E72D297353CC}">
              <c16:uniqueId val="{00000000-EE7A-41E7-8736-D8C650FBC04C}"/>
            </c:ext>
          </c:extLst>
        </c:ser>
        <c:dLbls>
          <c:showLegendKey val="0"/>
          <c:showVal val="0"/>
          <c:showCatName val="0"/>
          <c:showSerName val="0"/>
          <c:showPercent val="0"/>
          <c:showBubbleSize val="0"/>
        </c:dLbls>
        <c:gapWidth val="355"/>
        <c:gapDepth val="172"/>
        <c:shape val="box"/>
        <c:axId val="-1345069824"/>
        <c:axId val="-1345073088"/>
        <c:axId val="0"/>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'3er trimestre'!$D$89</c15:sqref>
                        </c15:formulaRef>
                      </c:ext>
                    </c:extLst>
                    <c:strCache>
                      <c:ptCount val="1"/>
                      <c:pt idx="0">
                        <c:v>% </c:v>
                      </c:pt>
                    </c:strCache>
                  </c:strRef>
                </c:tx>
                <c:spPr>
                  <a:solidFill>
                    <a:schemeClr val="accent2"/>
                  </a:solidFill>
                  <a:ln>
                    <a:noFill/>
                  </a:ln>
                  <a:effectLst/>
                  <a:sp3d/>
                </c:spPr>
                <c:invertIfNegative val="0"/>
                <c:cat>
                  <c:strRef>
                    <c:extLst xmlns:c16r2="http://schemas.microsoft.com/office/drawing/2015/06/chart">
                      <c:ext uri="{02D57815-91ED-43cb-92C2-25804820EDAC}">
                        <c15:formulaRef>
                          <c15:sqref>'3er trimestre'!$B$90:$B$100</c15:sqref>
                        </c15:formulaRef>
                      </c:ext>
                    </c:extLst>
                    <c:strCache>
                      <c:ptCount val="11"/>
                      <c:pt idx="0">
                        <c:v>Escuela complutense</c:v>
                      </c:pt>
                      <c:pt idx="1">
                        <c:v>Educación Emocional</c:v>
                      </c:pt>
                      <c:pt idx="2">
                        <c:v>Rol del Orientador y Psicólogo </c:v>
                      </c:pt>
                      <c:pt idx="3">
                        <c:v>Tecnología </c:v>
                      </c:pt>
                      <c:pt idx="4">
                        <c:v>Formación Básica</c:v>
                      </c:pt>
                      <c:pt idx="5">
                        <c:v>Educación Inclusiva y Atención a la Diversidad</c:v>
                      </c:pt>
                      <c:pt idx="6">
                        <c:v>Innovación </c:v>
                      </c:pt>
                      <c:pt idx="7">
                        <c:v>Formación Humana</c:v>
                      </c:pt>
                      <c:pt idx="8">
                        <c:v>Impacto educativo</c:v>
                      </c:pt>
                      <c:pt idx="9">
                        <c:v>Neurodidáctica</c:v>
                      </c:pt>
                      <c:pt idx="10">
                        <c:v>Técnicas y Estrategias para la Enseñanza de las Lenguas Extranjeras</c:v>
                      </c:pt>
                    </c:strCache>
                  </c:strRef>
                </c:cat>
                <c:val>
                  <c:numRef>
                    <c:extLst xmlns:c16r2="http://schemas.microsoft.com/office/drawing/2015/06/chart">
                      <c:ext uri="{02D57815-91ED-43cb-92C2-25804820EDAC}">
                        <c15:formulaRef>
                          <c15:sqref>'3er trimestre'!$D$90:$D$100</c15:sqref>
                        </c15:formulaRef>
                      </c:ext>
                    </c:extLst>
                    <c:numCache>
                      <c:formatCode>0.00%</c:formatCode>
                      <c:ptCount val="11"/>
                      <c:pt idx="0">
                        <c:v>1.1391143386017372E-3</c:v>
                      </c:pt>
                      <c:pt idx="1">
                        <c:v>1.4238929232521715E-2</c:v>
                      </c:pt>
                      <c:pt idx="2">
                        <c:v>2.1358393848782572E-2</c:v>
                      </c:pt>
                      <c:pt idx="3">
                        <c:v>0.54819877545208595</c:v>
                      </c:pt>
                      <c:pt idx="4">
                        <c:v>4.1292894774312972E-2</c:v>
                      </c:pt>
                      <c:pt idx="5">
                        <c:v>3.2037590773173856E-2</c:v>
                      </c:pt>
                      <c:pt idx="6">
                        <c:v>2.8477858465043429E-2</c:v>
                      </c:pt>
                      <c:pt idx="7">
                        <c:v>7.1194646162608573E-3</c:v>
                      </c:pt>
                      <c:pt idx="8">
                        <c:v>4.9836252313825997E-2</c:v>
                      </c:pt>
                      <c:pt idx="9">
                        <c:v>4.2716787697565144E-2</c:v>
                      </c:pt>
                      <c:pt idx="10">
                        <c:v>0.21358393848782573</c:v>
                      </c:pt>
                    </c:numCache>
                  </c:numRef>
                </c:val>
                <c:extLst xmlns:c16r2="http://schemas.microsoft.com/office/drawing/2015/06/chart">
                  <c:ext xmlns:c16="http://schemas.microsoft.com/office/drawing/2014/chart" uri="{C3380CC4-5D6E-409C-BE32-E72D297353CC}">
                    <c16:uniqueId val="{0000000A-EE7A-41E7-8736-D8C650FBC04C}"/>
                  </c:ext>
                </c:extLst>
              </c15:ser>
            </c15:filteredBarSeries>
          </c:ext>
        </c:extLst>
      </c:bar3DChart>
      <c:valAx>
        <c:axId val="-1345073088"/>
        <c:scaling>
          <c:orientation val="minMax"/>
        </c:scaling>
        <c:delete val="1"/>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crossAx val="-1345069824"/>
        <c:crosses val="autoZero"/>
        <c:crossBetween val="between"/>
      </c:valAx>
      <c:catAx>
        <c:axId val="-13450698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1345073088"/>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Programas de Formación y Desarrollo Profesional   </a:t>
            </a:r>
            <a:endParaRPr lang="es-DO" sz="1000">
              <a:solidFill>
                <a:sysClr val="windowText" lastClr="000000"/>
              </a:solidFill>
              <a:effectLst/>
            </a:endParaRPr>
          </a:p>
          <a:p>
            <a:pPr>
              <a:defRPr sz="1000">
                <a:solidFill>
                  <a:sysClr val="windowText" lastClr="000000"/>
                </a:solidFill>
              </a:defRPr>
            </a:pPr>
            <a:r>
              <a:rPr lang="en-US" sz="1000" b="1" i="0" baseline="0">
                <a:solidFill>
                  <a:sysClr val="windowText" lastClr="000000"/>
                </a:solidFill>
                <a:effectLst/>
              </a:rPr>
              <a:t>Total Becas otorgadas según Eje Geográfico</a:t>
            </a:r>
            <a:endParaRPr lang="es-DO" sz="1000">
              <a:solidFill>
                <a:sysClr val="windowText" lastClr="000000"/>
              </a:solidFill>
              <a:effectLst/>
            </a:endParaRPr>
          </a:p>
          <a:p>
            <a:pPr>
              <a:defRPr sz="1000">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trimestre'!$B$167:$B$171</c:f>
              <c:strCache>
                <c:ptCount val="5"/>
                <c:pt idx="0">
                  <c:v>Metropolitana</c:v>
                </c:pt>
                <c:pt idx="1">
                  <c:v>Sur</c:v>
                </c:pt>
                <c:pt idx="2">
                  <c:v>Este</c:v>
                </c:pt>
                <c:pt idx="3">
                  <c:v>Norte</c:v>
                </c:pt>
                <c:pt idx="4">
                  <c:v>Nordeste</c:v>
                </c:pt>
              </c:strCache>
            </c:strRef>
          </c:cat>
          <c:val>
            <c:numRef>
              <c:f>'3er trimestre'!$C$167:$C$171</c:f>
              <c:numCache>
                <c:formatCode>General</c:formatCode>
                <c:ptCount val="5"/>
                <c:pt idx="0">
                  <c:v>5272</c:v>
                </c:pt>
                <c:pt idx="1">
                  <c:v>6347</c:v>
                </c:pt>
                <c:pt idx="2">
                  <c:v>1668</c:v>
                </c:pt>
                <c:pt idx="3">
                  <c:v>2704</c:v>
                </c:pt>
                <c:pt idx="4">
                  <c:v>2164</c:v>
                </c:pt>
              </c:numCache>
            </c:numRef>
          </c:val>
          <c:extLst xmlns:c16r2="http://schemas.microsoft.com/office/drawing/2015/06/chart">
            <c:ext xmlns:c16="http://schemas.microsoft.com/office/drawing/2014/chart" uri="{C3380CC4-5D6E-409C-BE32-E72D297353CC}">
              <c16:uniqueId val="{00000000-F3E0-48AD-8FAC-087086946337}"/>
            </c:ext>
          </c:extLst>
        </c:ser>
        <c:dLbls>
          <c:showLegendKey val="0"/>
          <c:showVal val="0"/>
          <c:showCatName val="0"/>
          <c:showSerName val="0"/>
          <c:showPercent val="0"/>
          <c:showBubbleSize val="0"/>
        </c:dLbls>
        <c:gapWidth val="219"/>
        <c:overlap val="-27"/>
        <c:axId val="-1345066560"/>
        <c:axId val="-134506601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'3er trimestre'!$B$167:$B$171</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trimestre'!$D$167:$D$171</c15:sqref>
                        </c15:formulaRef>
                      </c:ext>
                    </c:extLst>
                    <c:numCache>
                      <c:formatCode>0.0%</c:formatCode>
                      <c:ptCount val="5"/>
                      <c:pt idx="0">
                        <c:v>0.29038832277609472</c:v>
                      </c:pt>
                      <c:pt idx="1">
                        <c:v>0.34960066097493803</c:v>
                      </c:pt>
                      <c:pt idx="2">
                        <c:v>9.1875516386670339E-2</c:v>
                      </c:pt>
                      <c:pt idx="3">
                        <c:v>0.14893968603690444</c:v>
                      </c:pt>
                      <c:pt idx="4">
                        <c:v>0.11919581382539246</c:v>
                      </c:pt>
                    </c:numCache>
                  </c:numRef>
                </c:val>
                <c:extLst xmlns:c16r2="http://schemas.microsoft.com/office/drawing/2015/06/chart">
                  <c:ext xmlns:c16="http://schemas.microsoft.com/office/drawing/2014/chart" uri="{C3380CC4-5D6E-409C-BE32-E72D297353CC}">
                    <c16:uniqueId val="{00000001-F3E0-48AD-8FAC-087086946337}"/>
                  </c:ext>
                </c:extLst>
              </c15:ser>
            </c15:filteredBarSeries>
          </c:ext>
        </c:extLst>
      </c:barChart>
      <c:catAx>
        <c:axId val="-134506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66016"/>
        <c:crosses val="autoZero"/>
        <c:auto val="1"/>
        <c:lblAlgn val="ctr"/>
        <c:lblOffset val="100"/>
        <c:noMultiLvlLbl val="0"/>
      </c:catAx>
      <c:valAx>
        <c:axId val="-134506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665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Formación Inicial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trimestre'!$B$182:$B$186</c:f>
              <c:strCache>
                <c:ptCount val="5"/>
                <c:pt idx="0">
                  <c:v>Metropolitana</c:v>
                </c:pt>
                <c:pt idx="1">
                  <c:v>Sur</c:v>
                </c:pt>
                <c:pt idx="2">
                  <c:v>Este</c:v>
                </c:pt>
                <c:pt idx="3">
                  <c:v>Norte</c:v>
                </c:pt>
                <c:pt idx="4">
                  <c:v>Nordeste</c:v>
                </c:pt>
              </c:strCache>
            </c:strRef>
          </c:cat>
          <c:val>
            <c:numRef>
              <c:f>'3er trimestre'!$C$182:$C$186</c:f>
              <c:numCache>
                <c:formatCode>General</c:formatCode>
                <c:ptCount val="5"/>
                <c:pt idx="0">
                  <c:v>150</c:v>
                </c:pt>
                <c:pt idx="1">
                  <c:v>10</c:v>
                </c:pt>
                <c:pt idx="2">
                  <c:v>32</c:v>
                </c:pt>
                <c:pt idx="3">
                  <c:v>39</c:v>
                </c:pt>
                <c:pt idx="4">
                  <c:v>38</c:v>
                </c:pt>
              </c:numCache>
            </c:numRef>
          </c:val>
          <c:extLst xmlns:c16r2="http://schemas.microsoft.com/office/drawing/2015/06/chart">
            <c:ext xmlns:c16="http://schemas.microsoft.com/office/drawing/2014/chart" uri="{C3380CC4-5D6E-409C-BE32-E72D297353CC}">
              <c16:uniqueId val="{00000000-256D-4CBD-9F26-C4787818C535}"/>
            </c:ext>
          </c:extLst>
        </c:ser>
        <c:dLbls>
          <c:showLegendKey val="0"/>
          <c:showVal val="0"/>
          <c:showCatName val="0"/>
          <c:showSerName val="0"/>
          <c:showPercent val="0"/>
          <c:showBubbleSize val="0"/>
        </c:dLbls>
        <c:gapWidth val="219"/>
        <c:overlap val="-27"/>
        <c:axId val="-1345072544"/>
        <c:axId val="-1345072000"/>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'3er trimestre'!$B$182:$B$186</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trimestre'!$D$182:$D$186</c15:sqref>
                        </c15:formulaRef>
                      </c:ext>
                    </c:extLst>
                    <c:numCache>
                      <c:formatCode>0.0%</c:formatCode>
                      <c:ptCount val="5"/>
                      <c:pt idx="0">
                        <c:v>0.55762081784386619</c:v>
                      </c:pt>
                      <c:pt idx="1">
                        <c:v>3.717472118959108E-2</c:v>
                      </c:pt>
                      <c:pt idx="2">
                        <c:v>0.11895910780669144</c:v>
                      </c:pt>
                      <c:pt idx="3">
                        <c:v>0.1449814126394052</c:v>
                      </c:pt>
                      <c:pt idx="4">
                        <c:v>0.14126394052044611</c:v>
                      </c:pt>
                    </c:numCache>
                  </c:numRef>
                </c:val>
                <c:extLst xmlns:c16r2="http://schemas.microsoft.com/office/drawing/2015/06/chart">
                  <c:ext xmlns:c16="http://schemas.microsoft.com/office/drawing/2014/chart" uri="{C3380CC4-5D6E-409C-BE32-E72D297353CC}">
                    <c16:uniqueId val="{00000001-256D-4CBD-9F26-C4787818C535}"/>
                  </c:ext>
                </c:extLst>
              </c15:ser>
            </c15:filteredBarSeries>
          </c:ext>
        </c:extLst>
      </c:barChart>
      <c:catAx>
        <c:axId val="-134507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72000"/>
        <c:crosses val="autoZero"/>
        <c:auto val="1"/>
        <c:lblAlgn val="ctr"/>
        <c:lblOffset val="100"/>
        <c:noMultiLvlLbl val="0"/>
      </c:catAx>
      <c:valAx>
        <c:axId val="-134507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725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Formación Continua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trimestre'!$B$197:$B$201</c:f>
              <c:strCache>
                <c:ptCount val="5"/>
                <c:pt idx="0">
                  <c:v>Metropolitana</c:v>
                </c:pt>
                <c:pt idx="1">
                  <c:v>Sur</c:v>
                </c:pt>
                <c:pt idx="2">
                  <c:v>Este</c:v>
                </c:pt>
                <c:pt idx="3">
                  <c:v>Norte</c:v>
                </c:pt>
                <c:pt idx="4">
                  <c:v>Nordeste</c:v>
                </c:pt>
              </c:strCache>
            </c:strRef>
          </c:cat>
          <c:val>
            <c:numRef>
              <c:f>'3er trimestre'!$C$197:$C$201</c:f>
              <c:numCache>
                <c:formatCode>_-* #,##0_-;\-* #,##0_-;_-* "-"??_-;_-@_-</c:formatCode>
                <c:ptCount val="5"/>
                <c:pt idx="0">
                  <c:v>5047</c:v>
                </c:pt>
                <c:pt idx="1">
                  <c:v>6291</c:v>
                </c:pt>
                <c:pt idx="2">
                  <c:v>1570</c:v>
                </c:pt>
                <c:pt idx="3">
                  <c:v>2663</c:v>
                </c:pt>
                <c:pt idx="4">
                  <c:v>2121</c:v>
                </c:pt>
              </c:numCache>
            </c:numRef>
          </c:val>
          <c:extLst xmlns:c16r2="http://schemas.microsoft.com/office/drawing/2015/06/chart">
            <c:ext xmlns:c16="http://schemas.microsoft.com/office/drawing/2014/chart" uri="{C3380CC4-5D6E-409C-BE32-E72D297353CC}">
              <c16:uniqueId val="{00000000-62DD-4989-9DA5-F5E67605363C}"/>
            </c:ext>
          </c:extLst>
        </c:ser>
        <c:dLbls>
          <c:showLegendKey val="0"/>
          <c:showVal val="0"/>
          <c:showCatName val="0"/>
          <c:showSerName val="0"/>
          <c:showPercent val="0"/>
          <c:showBubbleSize val="0"/>
        </c:dLbls>
        <c:gapWidth val="219"/>
        <c:overlap val="-27"/>
        <c:axId val="-1546848992"/>
        <c:axId val="-1546847360"/>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'3er trimestre'!$B$197:$B$201</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trimestre'!$D$197:$D$201</c15:sqref>
                        </c15:formulaRef>
                      </c:ext>
                    </c:extLst>
                    <c:numCache>
                      <c:formatCode>0%</c:formatCode>
                      <c:ptCount val="5"/>
                      <c:pt idx="0">
                        <c:v>0.28527017861180193</c:v>
                      </c:pt>
                      <c:pt idx="1">
                        <c:v>0.35558444494686864</c:v>
                      </c:pt>
                      <c:pt idx="2">
                        <c:v>8.8740673750847834E-2</c:v>
                      </c:pt>
                      <c:pt idx="3">
                        <c:v>0.15052000904363555</c:v>
                      </c:pt>
                      <c:pt idx="4">
                        <c:v>0.11988469364684604</c:v>
                      </c:pt>
                    </c:numCache>
                  </c:numRef>
                </c:val>
                <c:extLst xmlns:c16r2="http://schemas.microsoft.com/office/drawing/2015/06/chart">
                  <c:ext xmlns:c16="http://schemas.microsoft.com/office/drawing/2014/chart" uri="{C3380CC4-5D6E-409C-BE32-E72D297353CC}">
                    <c16:uniqueId val="{00000001-62DD-4989-9DA5-F5E67605363C}"/>
                  </c:ext>
                </c:extLst>
              </c15:ser>
            </c15:filteredBarSeries>
          </c:ext>
        </c:extLst>
      </c:barChart>
      <c:catAx>
        <c:axId val="-154684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46847360"/>
        <c:crosses val="autoZero"/>
        <c:auto val="1"/>
        <c:lblAlgn val="ctr"/>
        <c:lblOffset val="100"/>
        <c:noMultiLvlLbl val="0"/>
      </c:catAx>
      <c:valAx>
        <c:axId val="-154684736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468489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Posgrado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trimestre'!$B$213:$B$217</c:f>
              <c:strCache>
                <c:ptCount val="5"/>
                <c:pt idx="0">
                  <c:v>Metropolitana</c:v>
                </c:pt>
                <c:pt idx="1">
                  <c:v>Sur</c:v>
                </c:pt>
                <c:pt idx="2">
                  <c:v>Este</c:v>
                </c:pt>
                <c:pt idx="3">
                  <c:v>Norte</c:v>
                </c:pt>
                <c:pt idx="4">
                  <c:v>Nordeste</c:v>
                </c:pt>
              </c:strCache>
            </c:strRef>
          </c:cat>
          <c:val>
            <c:numRef>
              <c:f>'3er trimestre'!$C$213:$C$217</c:f>
              <c:numCache>
                <c:formatCode>General</c:formatCode>
                <c:ptCount val="5"/>
                <c:pt idx="0">
                  <c:v>75</c:v>
                </c:pt>
                <c:pt idx="1">
                  <c:v>46</c:v>
                </c:pt>
                <c:pt idx="2">
                  <c:v>66</c:v>
                </c:pt>
                <c:pt idx="3">
                  <c:v>2</c:v>
                </c:pt>
                <c:pt idx="4">
                  <c:v>5</c:v>
                </c:pt>
              </c:numCache>
            </c:numRef>
          </c:val>
          <c:extLst xmlns:c16r2="http://schemas.microsoft.com/office/drawing/2015/06/chart">
            <c:ext xmlns:c16="http://schemas.microsoft.com/office/drawing/2014/chart" uri="{C3380CC4-5D6E-409C-BE32-E72D297353CC}">
              <c16:uniqueId val="{00000000-E25C-4880-A8AE-7522EFE7E352}"/>
            </c:ext>
          </c:extLst>
        </c:ser>
        <c:dLbls>
          <c:showLegendKey val="0"/>
          <c:showVal val="0"/>
          <c:showCatName val="0"/>
          <c:showSerName val="0"/>
          <c:showPercent val="0"/>
          <c:showBubbleSize val="0"/>
        </c:dLbls>
        <c:gapWidth val="219"/>
        <c:overlap val="-27"/>
        <c:axId val="-1546847904"/>
        <c:axId val="-154684953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'3er trimestre'!$B$213:$B$217</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trimestre'!$D$213:$D$217</c15:sqref>
                        </c15:formulaRef>
                      </c:ext>
                    </c:extLst>
                    <c:numCache>
                      <c:formatCode>0%</c:formatCode>
                      <c:ptCount val="5"/>
                      <c:pt idx="0">
                        <c:v>0.38659793814432991</c:v>
                      </c:pt>
                      <c:pt idx="1">
                        <c:v>0.23711340206185566</c:v>
                      </c:pt>
                      <c:pt idx="2">
                        <c:v>0.34020618556701032</c:v>
                      </c:pt>
                      <c:pt idx="3">
                        <c:v>1.0309278350515464E-2</c:v>
                      </c:pt>
                      <c:pt idx="4">
                        <c:v>2.5773195876288658E-2</c:v>
                      </c:pt>
                    </c:numCache>
                  </c:numRef>
                </c:val>
                <c:extLst xmlns:c16r2="http://schemas.microsoft.com/office/drawing/2015/06/chart">
                  <c:ext xmlns:c16="http://schemas.microsoft.com/office/drawing/2014/chart" uri="{C3380CC4-5D6E-409C-BE32-E72D297353CC}">
                    <c16:uniqueId val="{00000001-E25C-4880-A8AE-7522EFE7E352}"/>
                  </c:ext>
                </c:extLst>
              </c15:ser>
            </c15:filteredBarSeries>
          </c:ext>
        </c:extLst>
      </c:barChart>
      <c:catAx>
        <c:axId val="-154684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546849536"/>
        <c:crosses val="autoZero"/>
        <c:auto val="1"/>
        <c:lblAlgn val="ctr"/>
        <c:lblOffset val="100"/>
        <c:noMultiLvlLbl val="0"/>
      </c:catAx>
      <c:valAx>
        <c:axId val="-1546849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468479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Posgrado</a:t>
            </a:r>
          </a:p>
          <a:p>
            <a:pPr>
              <a:defRPr sz="1000" b="1">
                <a:solidFill>
                  <a:sysClr val="windowText" lastClr="000000"/>
                </a:solidFill>
              </a:defRPr>
            </a:pPr>
            <a:r>
              <a:rPr lang="en-US" sz="1000" b="1">
                <a:solidFill>
                  <a:sysClr val="windowText" lastClr="000000"/>
                </a:solidFill>
              </a:rPr>
              <a:t>Docentes Becados vs Meta del año </a:t>
            </a:r>
            <a:endParaRPr lang="es-DO" sz="1000" b="1">
              <a:solidFill>
                <a:sysClr val="windowText" lastClr="000000"/>
              </a:solidFill>
            </a:endParaRP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22414090588201577"/>
          <c:y val="5.6980056980056983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10374567692416863"/>
          <c:y val="0.29777082488984646"/>
          <c:w val="0.82977230928154055"/>
          <c:h val="0.48222245027190197"/>
        </c:manualLayout>
      </c:layout>
      <c:barChart>
        <c:barDir val="col"/>
        <c:grouping val="clustered"/>
        <c:varyColors val="0"/>
        <c:ser>
          <c:idx val="0"/>
          <c:order val="0"/>
          <c:tx>
            <c:strRef>
              <c:f>'3er trimestre'!$B$118</c:f>
              <c:strCache>
                <c:ptCount val="1"/>
                <c:pt idx="0">
                  <c:v>Docentes Beneficiados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trimestre'!$A$119</c:f>
              <c:strCache>
                <c:ptCount val="1"/>
                <c:pt idx="0">
                  <c:v>Total</c:v>
                </c:pt>
              </c:strCache>
            </c:strRef>
          </c:cat>
          <c:val>
            <c:numRef>
              <c:f>'3er trimestre'!$B$119</c:f>
              <c:numCache>
                <c:formatCode>_-* #,##0_-;\-* #,##0_-;_-* "-"??_-;_-@_-</c:formatCode>
                <c:ptCount val="1"/>
                <c:pt idx="0">
                  <c:v>194</c:v>
                </c:pt>
              </c:numCache>
            </c:numRef>
          </c:val>
          <c:extLst xmlns:c16r2="http://schemas.microsoft.com/office/drawing/2015/06/chart">
            <c:ext xmlns:c16="http://schemas.microsoft.com/office/drawing/2014/chart" uri="{C3380CC4-5D6E-409C-BE32-E72D297353CC}">
              <c16:uniqueId val="{00000006-BB44-4BE5-8C87-07D240C2B132}"/>
            </c:ext>
          </c:extLst>
        </c:ser>
        <c:ser>
          <c:idx val="1"/>
          <c:order val="1"/>
          <c:tx>
            <c:strRef>
              <c:f>'3er trimestre'!$C$118</c:f>
              <c:strCache>
                <c:ptCount val="1"/>
                <c:pt idx="0">
                  <c:v>Meta</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trimestre'!$A$119</c:f>
              <c:strCache>
                <c:ptCount val="1"/>
                <c:pt idx="0">
                  <c:v>Total</c:v>
                </c:pt>
              </c:strCache>
            </c:strRef>
          </c:cat>
          <c:val>
            <c:numRef>
              <c:f>'3er trimestre'!$C$119</c:f>
              <c:numCache>
                <c:formatCode>_-* #,##0_-;\-* #,##0_-;_-* "-"??_-;_-@_-</c:formatCode>
                <c:ptCount val="1"/>
                <c:pt idx="0">
                  <c:v>700</c:v>
                </c:pt>
              </c:numCache>
            </c:numRef>
          </c:val>
          <c:extLst xmlns:c16r2="http://schemas.microsoft.com/office/drawing/2015/06/chart">
            <c:ext xmlns:c16="http://schemas.microsoft.com/office/drawing/2014/chart" uri="{C3380CC4-5D6E-409C-BE32-E72D297353CC}">
              <c16:uniqueId val="{00000008-BB44-4BE5-8C87-07D240C2B132}"/>
            </c:ext>
          </c:extLst>
        </c:ser>
        <c:dLbls>
          <c:showLegendKey val="0"/>
          <c:showVal val="0"/>
          <c:showCatName val="0"/>
          <c:showSerName val="0"/>
          <c:showPercent val="0"/>
          <c:showBubbleSize val="0"/>
        </c:dLbls>
        <c:gapWidth val="100"/>
        <c:axId val="-1546848448"/>
        <c:axId val="-1546844640"/>
      </c:barChart>
      <c:catAx>
        <c:axId val="-1546848448"/>
        <c:scaling>
          <c:orientation val="minMax"/>
        </c:scaling>
        <c:delete val="1"/>
        <c:axPos val="b"/>
        <c:numFmt formatCode="General" sourceLinked="1"/>
        <c:majorTickMark val="out"/>
        <c:minorTickMark val="none"/>
        <c:tickLblPos val="nextTo"/>
        <c:crossAx val="-1546844640"/>
        <c:crosses val="autoZero"/>
        <c:auto val="1"/>
        <c:lblAlgn val="ctr"/>
        <c:lblOffset val="100"/>
        <c:noMultiLvlLbl val="0"/>
      </c:catAx>
      <c:valAx>
        <c:axId val="-154684464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46848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 Becas otorgadas por Tipo de Programa</a:t>
            </a:r>
            <a:endParaRPr lang="es-DO" sz="1000">
              <a:effectLst/>
            </a:endParaRPr>
          </a:p>
          <a:p>
            <a:pPr>
              <a:defRPr sz="1000" b="1">
                <a:solidFill>
                  <a:sysClr val="windowText" lastClr="000000"/>
                </a:solidFill>
              </a:defRPr>
            </a:pPr>
            <a:r>
              <a:rPr lang="en-US" sz="1000" b="1" i="0" baseline="0">
                <a:effectLst/>
              </a:rPr>
              <a:t>Periodo julio-septiembre 2023.</a:t>
            </a:r>
            <a:endParaRPr lang="es-DO" sz="1000" b="1">
              <a:solidFill>
                <a:sysClr val="windowText" lastClr="000000"/>
              </a:solidFill>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036025810874422E-2"/>
          <c:y val="0.19029666349097984"/>
          <c:w val="0.96396397418912561"/>
          <c:h val="0.4384504463924554"/>
        </c:manualLayout>
      </c:layout>
      <c:pie3DChart>
        <c:varyColors val="1"/>
        <c:ser>
          <c:idx val="1"/>
          <c:order val="1"/>
          <c:dPt>
            <c:idx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4C3-4BFF-B26A-79F046673965}"/>
              </c:ext>
            </c:extLst>
          </c:dPt>
          <c:dPt>
            <c:idx val="1"/>
            <c:bubble3D val="0"/>
            <c:explosion val="119"/>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B976-4CE4-AE46-613085D7BD9D}"/>
              </c:ext>
            </c:extLst>
          </c:dPt>
          <c:dPt>
            <c:idx val="2"/>
            <c:bubble3D val="0"/>
            <c:explosion val="35"/>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4C3-4BFF-B26A-79F046673965}"/>
              </c:ext>
            </c:extLst>
          </c:dPt>
          <c:dLbls>
            <c:dLbl>
              <c:idx val="0"/>
              <c:layout>
                <c:manualLayout>
                  <c:x val="2.1866064590745599E-2"/>
                  <c:y val="6.241352682460674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4C3-4BFF-B26A-79F046673965}"/>
                </c:ext>
                <c:ext xmlns:c15="http://schemas.microsoft.com/office/drawing/2012/chart" uri="{CE6537A1-D6FC-4f65-9D91-7224C49458BB}">
                  <c15:layout/>
                </c:ext>
              </c:extLst>
            </c:dLbl>
            <c:dLbl>
              <c:idx val="2"/>
              <c:layout>
                <c:manualLayout>
                  <c:x val="-6.1856031353164739E-2"/>
                  <c:y val="2.390556347999407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976-4CE4-AE46-613085D7BD9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multiLvlStrRef>
              <c:f>'3er trimestre'!$B$142:$C$144</c:f>
              <c:multiLvlStrCache>
                <c:ptCount val="3"/>
                <c:lvl>
                  <c:pt idx="0">
                    <c:v>Licenciaturas</c:v>
                  </c:pt>
                  <c:pt idx="1">
                    <c:v>Diplomados, Talleres, Congresos, Cursos y Seminarios.</c:v>
                  </c:pt>
                  <c:pt idx="2">
                    <c:v>Especialidades, Maestrías </c:v>
                  </c:pt>
                </c:lvl>
                <c:lvl>
                  <c:pt idx="0">
                    <c:v>Formación Inicial</c:v>
                  </c:pt>
                  <c:pt idx="1">
                    <c:v>Formación Continua</c:v>
                  </c:pt>
                  <c:pt idx="2">
                    <c:v>Posgrado</c:v>
                  </c:pt>
                </c:lvl>
              </c:multiLvlStrCache>
            </c:multiLvlStrRef>
          </c:cat>
          <c:val>
            <c:numRef>
              <c:f>'3er trimestre'!$E$142:$E$144</c:f>
              <c:numCache>
                <c:formatCode>0.0%</c:formatCode>
                <c:ptCount val="3"/>
                <c:pt idx="0">
                  <c:v>1.4816854860919857E-2</c:v>
                </c:pt>
                <c:pt idx="1">
                  <c:v>0.97449738364087024</c:v>
                </c:pt>
                <c:pt idx="2">
                  <c:v>1.0685761498209859E-2</c:v>
                </c:pt>
              </c:numCache>
            </c:numRef>
          </c:val>
          <c:extLst xmlns:c16r2="http://schemas.microsoft.com/office/drawing/2015/06/chart">
            <c:ext xmlns:c16="http://schemas.microsoft.com/office/drawing/2014/chart" uri="{C3380CC4-5D6E-409C-BE32-E72D297353CC}">
              <c16:uniqueId val="{0000000A-B976-4CE4-AE46-613085D7BD9D}"/>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explosion val="37"/>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976-4CE4-AE46-613085D7BD9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976-4CE4-AE46-613085D7BD9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976-4CE4-AE46-613085D7BD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multiLvlStrRef>
                    <c:extLst xmlns:c16r2="http://schemas.microsoft.com/office/drawing/2015/06/chart">
                      <c:ext uri="{02D57815-91ED-43cb-92C2-25804820EDAC}">
                        <c15:formulaRef>
                          <c15:sqref>'3er trimestre'!$B$142:$C$144</c15:sqref>
                        </c15:formulaRef>
                      </c:ext>
                    </c:extLst>
                    <c:multiLvlStrCache>
                      <c:ptCount val="3"/>
                      <c:lvl>
                        <c:pt idx="0">
                          <c:v>Licenciaturas</c:v>
                        </c:pt>
                        <c:pt idx="1">
                          <c:v>Diplomados, Talleres, Congresos, Cursos y Seminarios.</c:v>
                        </c:pt>
                        <c:pt idx="2">
                          <c:v>Especialidades, Maestrías </c:v>
                        </c:pt>
                      </c:lvl>
                      <c:lvl>
                        <c:pt idx="0">
                          <c:v>Formación Inicial</c:v>
                        </c:pt>
                        <c:pt idx="1">
                          <c:v>Formación Continua</c:v>
                        </c:pt>
                        <c:pt idx="2">
                          <c:v>Posgrado</c:v>
                        </c:pt>
                      </c:lvl>
                    </c:multiLvlStrCache>
                  </c:multiLvlStrRef>
                </c:cat>
                <c:val>
                  <c:numRef>
                    <c:extLst xmlns:c16r2="http://schemas.microsoft.com/office/drawing/2015/06/chart">
                      <c:ext uri="{02D57815-91ED-43cb-92C2-25804820EDAC}">
                        <c15:formulaRef>
                          <c15:sqref>'3er trimestre'!$D$142:$D$144</c15:sqref>
                        </c15:formulaRef>
                      </c:ext>
                    </c:extLst>
                    <c:numCache>
                      <c:formatCode>#,##0</c:formatCode>
                      <c:ptCount val="3"/>
                      <c:pt idx="0" formatCode="General">
                        <c:v>269</c:v>
                      </c:pt>
                      <c:pt idx="1">
                        <c:v>17692</c:v>
                      </c:pt>
                      <c:pt idx="2" formatCode="General">
                        <c:v>194</c:v>
                      </c:pt>
                    </c:numCache>
                  </c:numRef>
                </c:val>
                <c:extLst xmlns:c16r2="http://schemas.microsoft.com/office/drawing/2015/06/chart">
                  <c:ext xmlns:c16="http://schemas.microsoft.com/office/drawing/2014/chart" uri="{C3380CC4-5D6E-409C-BE32-E72D297353CC}">
                    <c16:uniqueId val="{00000008-B976-4CE4-AE46-613085D7BD9D}"/>
                  </c:ext>
                </c:extLst>
              </c15:ser>
            </c15:filteredPieSeries>
          </c:ext>
        </c:extLst>
      </c:pie3DChart>
      <c:spPr>
        <a:noFill/>
        <a:ln>
          <a:noFill/>
        </a:ln>
        <a:effectLst/>
      </c:spPr>
    </c:plotArea>
    <c:legend>
      <c:legendPos val="b"/>
      <c:layout>
        <c:manualLayout>
          <c:xMode val="edge"/>
          <c:yMode val="edge"/>
          <c:x val="3.1553654946824161E-2"/>
          <c:y val="0.61467152748109322"/>
          <c:w val="0.94037768592532145"/>
          <c:h val="0.38532847251890673"/>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ysClr val="windowText" lastClr="000000"/>
                </a:solidFill>
              </a:defRPr>
            </a:pPr>
            <a:r>
              <a:rPr lang="en-US" sz="1000" b="1" i="0" baseline="0">
                <a:solidFill>
                  <a:sysClr val="windowText" lastClr="000000"/>
                </a:solidFill>
                <a:effectLst/>
              </a:rPr>
              <a:t>% Docentes Becados que concluyeron la formación, por Tipo de Programa</a:t>
            </a: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333329550023534"/>
          <c:y val="0.27810719362203701"/>
          <c:w val="0.76216222964822877"/>
          <c:h val="0.32803976426023668"/>
        </c:manualLayout>
      </c:layout>
      <c:bar3DChart>
        <c:barDir val="col"/>
        <c:grouping val="clustered"/>
        <c:varyColors val="0"/>
        <c:ser>
          <c:idx val="1"/>
          <c:order val="1"/>
          <c:spPr>
            <a:solidFill>
              <a:srgbClr val="00B05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EC40-452F-BBF3-3D0F0A129A70}"/>
              </c:ext>
            </c:extLst>
          </c:dPt>
          <c:dPt>
            <c:idx val="1"/>
            <c:invertIfNegative val="0"/>
            <c:bubble3D val="0"/>
            <c:explosion val="54"/>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EC40-452F-BBF3-3D0F0A129A70}"/>
              </c:ext>
            </c:extLst>
          </c:dPt>
          <c:dPt>
            <c:idx val="2"/>
            <c:invertIfNegative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EC40-452F-BBF3-3D0F0A129A70}"/>
              </c:ext>
            </c:extLst>
          </c:dPt>
          <c:dLbls>
            <c:dLbl>
              <c:idx val="0"/>
              <c:layout>
                <c:manualLayout>
                  <c:x val="-4.5286218263114632E-4"/>
                  <c:y val="-3.701921875150230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C40-452F-BBF3-3D0F0A129A70}"/>
                </c:ext>
                <c:ext xmlns:c15="http://schemas.microsoft.com/office/drawing/2012/chart" uri="{CE6537A1-D6FC-4f65-9D91-7224C49458BB}">
                  <c15:layout/>
                </c:ext>
              </c:extLst>
            </c:dLbl>
            <c:dLbl>
              <c:idx val="1"/>
              <c:layout>
                <c:manualLayout>
                  <c:x val="2.8828820648699474E-2"/>
                  <c:y val="-3.90720390720390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C40-452F-BBF3-3D0F0A129A70}"/>
                </c:ext>
                <c:ext xmlns:c15="http://schemas.microsoft.com/office/drawing/2012/chart" uri="{CE6537A1-D6FC-4f65-9D91-7224C49458BB}">
                  <c15:layout/>
                </c:ext>
              </c:extLst>
            </c:dLbl>
            <c:dLbl>
              <c:idx val="2"/>
              <c:layout>
                <c:manualLayout>
                  <c:x val="7.6064105536183438E-2"/>
                  <c:y val="-1.076865391826012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C40-452F-BBF3-3D0F0A129A7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trimestre'!$B$154:$C$156</c15:sqref>
                  </c15:fullRef>
                  <c15:levelRef>
                    <c15:sqref>'3er trimestre'!$B$154:$B$156</c15:sqref>
                  </c15:levelRef>
                </c:ext>
              </c:extLst>
              <c:f>'3er trimestre'!$B$154:$B$156</c:f>
              <c:strCache>
                <c:ptCount val="3"/>
                <c:pt idx="0">
                  <c:v>Formación Inicial</c:v>
                </c:pt>
                <c:pt idx="1">
                  <c:v>Formación Continua</c:v>
                </c:pt>
                <c:pt idx="2">
                  <c:v>Posgrado</c:v>
                </c:pt>
              </c:strCache>
            </c:strRef>
          </c:cat>
          <c:val>
            <c:numRef>
              <c:f>'3er trimestre'!$E$154:$E$156</c:f>
              <c:numCache>
                <c:formatCode>0.0%</c:formatCode>
                <c:ptCount val="3"/>
                <c:pt idx="0" formatCode="0.00%">
                  <c:v>1.7507582023711055E-2</c:v>
                </c:pt>
                <c:pt idx="1">
                  <c:v>0.95629997242900466</c:v>
                </c:pt>
                <c:pt idx="2">
                  <c:v>2.6192445547284258E-2</c:v>
                </c:pt>
              </c:numCache>
            </c:numRef>
          </c:val>
          <c:extLst xmlns:c16r2="http://schemas.microsoft.com/office/drawing/2015/06/chart">
            <c:ext xmlns:c16="http://schemas.microsoft.com/office/drawing/2014/chart" uri="{C3380CC4-5D6E-409C-BE32-E72D297353CC}">
              <c16:uniqueId val="{00000008-EC40-452F-BBF3-3D0F0A129A70}"/>
            </c:ext>
          </c:extLst>
        </c:ser>
        <c:dLbls>
          <c:showLegendKey val="0"/>
          <c:showVal val="0"/>
          <c:showCatName val="0"/>
          <c:showSerName val="0"/>
          <c:showPercent val="0"/>
          <c:showBubbleSize val="0"/>
        </c:dLbls>
        <c:gapWidth val="100"/>
        <c:shape val="box"/>
        <c:axId val="-1546843008"/>
        <c:axId val="-1546846272"/>
        <c:axId val="0"/>
        <c:extLst xmlns:c16r2="http://schemas.microsoft.com/office/drawing/2015/06/chart">
          <c:ext xmlns:c15="http://schemas.microsoft.com/office/drawing/2012/chart" uri="{02D57815-91ED-43cb-92C2-25804820EDAC}">
            <c15:filteredBarSeries>
              <c15: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chemeClr val="accent2">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EC40-452F-BBF3-3D0F0A129A70}"/>
                    </c:ext>
                  </c:extLst>
                </c:dPt>
                <c:dPt>
                  <c:idx val="1"/>
                  <c:invertIfNegative val="0"/>
                  <c:bubble3D val="0"/>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EC40-452F-BBF3-3D0F0A129A70}"/>
                    </c:ext>
                  </c:extLst>
                </c:dPt>
                <c:dPt>
                  <c:idx val="2"/>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C40-452F-BBF3-3D0F0A129A70}"/>
                    </c:ext>
                  </c:extLst>
                </c:dPt>
                <c:dLbls>
                  <c:dLbl>
                    <c:idx val="0"/>
                    <c:layout>
                      <c:manualLayout>
                        <c:x val="3.0629203198069603E-2"/>
                        <c:y val="2.59552351888417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40-452F-BBF3-3D0F0A129A70}"/>
                      </c:ext>
                      <c:ext uri="{CE6537A1-D6FC-4f65-9D91-7224C49458BB}"/>
                    </c:extLst>
                  </c:dLbl>
                  <c:dLbl>
                    <c:idx val="2"/>
                    <c:layout>
                      <c:manualLayout>
                        <c:x val="-2.0619984217923183E-3"/>
                        <c:y val="3.38116029260957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40-452F-BBF3-3D0F0A129A7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'3er trimestre'!$B$154:$C$156</c15:sqref>
                        </c15:fullRef>
                        <c15:levelRef>
                          <c15:sqref>'3er trimestre'!$B$154:$B$156</c15:sqref>
                        </c15:levelRef>
                        <c15:formulaRef>
                          <c15:sqref>'3er trimestre'!$B$154:$B$156</c15:sqref>
                        </c15:formulaRef>
                      </c:ext>
                    </c:extLst>
                    <c:strCache>
                      <c:ptCount val="3"/>
                      <c:pt idx="0">
                        <c:v>Formación Inicial</c:v>
                      </c:pt>
                      <c:pt idx="1">
                        <c:v>Formación Continua</c:v>
                      </c:pt>
                      <c:pt idx="2">
                        <c:v>Posgrado</c:v>
                      </c:pt>
                    </c:strCache>
                  </c:strRef>
                </c:cat>
                <c:val>
                  <c:numRef>
                    <c:extLst xmlns:c16r2="http://schemas.microsoft.com/office/drawing/2015/06/chart">
                      <c:ext uri="{02D57815-91ED-43cb-92C2-25804820EDAC}">
                        <c15:formulaRef>
                          <c15:sqref>'3er trimestre'!$D$154:$D$156</c15:sqref>
                        </c15:formulaRef>
                      </c:ext>
                    </c:extLst>
                    <c:numCache>
                      <c:formatCode>General</c:formatCode>
                      <c:ptCount val="3"/>
                      <c:pt idx="0">
                        <c:v>127</c:v>
                      </c:pt>
                      <c:pt idx="1">
                        <c:v>6937</c:v>
                      </c:pt>
                      <c:pt idx="2">
                        <c:v>190</c:v>
                      </c:pt>
                    </c:numCache>
                  </c:numRef>
                </c:val>
                <c:extLst xmlns:c16r2="http://schemas.microsoft.com/office/drawing/2015/06/chart">
                  <c:ext xmlns:c16="http://schemas.microsoft.com/office/drawing/2014/chart" uri="{C3380CC4-5D6E-409C-BE32-E72D297353CC}">
                    <c16:uniqueId val="{00000006-EC40-452F-BBF3-3D0F0A129A70}"/>
                  </c:ext>
                </c:extLst>
              </c15:ser>
            </c15:filteredBarSeries>
          </c:ext>
        </c:extLst>
      </c:bar3DChart>
      <c:catAx>
        <c:axId val="-1546843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546846272"/>
        <c:crosses val="autoZero"/>
        <c:auto val="1"/>
        <c:lblAlgn val="ctr"/>
        <c:lblOffset val="100"/>
        <c:noMultiLvlLbl val="0"/>
      </c:catAx>
      <c:valAx>
        <c:axId val="-1546846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468430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 </a:t>
            </a:r>
          </a:p>
          <a:p>
            <a:pPr>
              <a:defRPr sz="1000" b="1">
                <a:solidFill>
                  <a:sysClr val="windowText" lastClr="000000"/>
                </a:solidFill>
              </a:defRPr>
            </a:pPr>
            <a:r>
              <a:rPr lang="en-US" sz="1000" b="1" i="0" baseline="0">
                <a:effectLst/>
              </a:rPr>
              <a:t>% Distribución de bachilleres becados en licenciaturas</a:t>
            </a:r>
            <a:r>
              <a:rPr lang="es-DO" sz="1000" b="1" i="0" baseline="0">
                <a:effectLst/>
              </a:rPr>
              <a:t> por</a:t>
            </a:r>
            <a:r>
              <a:rPr lang="en-US" sz="1000" b="1" i="0" baseline="0">
                <a:effectLst/>
              </a:rPr>
              <a:t> área formativa</a:t>
            </a:r>
            <a:endParaRPr lang="es-DO" sz="1000">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9684062098620655"/>
          <c:y val="1.909305132478878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0274501591556374"/>
          <c:y val="0.29780858178011732"/>
          <c:w val="0.64839867091081704"/>
          <c:h val="0.49317474940190648"/>
        </c:manualLayout>
      </c:layout>
      <c:barChart>
        <c:barDir val="bar"/>
        <c:grouping val="clustered"/>
        <c:varyColors val="0"/>
        <c:ser>
          <c:idx val="1"/>
          <c:order val="1"/>
          <c:tx>
            <c:strRef>
              <c:f>'3er trimestre'!$D$22</c:f>
              <c:strCache>
                <c:ptCount val="1"/>
                <c:pt idx="0">
                  <c:v>% </c:v>
                </c:pt>
              </c:strCache>
            </c:strRef>
          </c:tx>
          <c:spPr>
            <a:solidFill>
              <a:schemeClr val="accent2"/>
            </a:solidFill>
            <a:ln>
              <a:noFill/>
            </a:ln>
            <a:effectLst/>
          </c:spPr>
          <c:invertIfNegative val="0"/>
          <c:dLbls>
            <c:dLbl>
              <c:idx val="0"/>
              <c:layout>
                <c:manualLayout>
                  <c:x val="0.43641835966892401"/>
                  <c:y val="1.68421015406322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B5-46CF-A615-8F049FD4F3AD}"/>
                </c:ext>
                <c:ext xmlns:c15="http://schemas.microsoft.com/office/drawing/2012/chart" uri="{CE6537A1-D6FC-4f65-9D91-7224C49458BB}">
                  <c15:layout/>
                </c:ext>
              </c:extLst>
            </c:dLbl>
            <c:dLbl>
              <c:idx val="1"/>
              <c:layout>
                <c:manualLayout>
                  <c:x val="2.748031496062979E-2"/>
                  <c:y val="5.614033846877345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B5-46CF-A615-8F049FD4F3AD}"/>
                </c:ext>
                <c:ext xmlns:c15="http://schemas.microsoft.com/office/drawing/2012/chart" uri="{CE6537A1-D6FC-4f65-9D91-7224C49458BB}">
                  <c15:layout/>
                </c:ext>
              </c:extLst>
            </c:dLbl>
            <c:dLbl>
              <c:idx val="2"/>
              <c:layout>
                <c:manualLayout>
                  <c:x val="2.339783324956707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B5-46CF-A615-8F049FD4F3A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'3er trimestre'!$B$23:$B$29</c:f>
              <c:strCache>
                <c:ptCount val="7"/>
                <c:pt idx="0">
                  <c:v>Ciecias Sociales</c:v>
                </c:pt>
                <c:pt idx="1">
                  <c:v>Educación Primer Ciclo</c:v>
                </c:pt>
                <c:pt idx="2">
                  <c:v>Biología</c:v>
                </c:pt>
                <c:pt idx="3">
                  <c:v>Inglés</c:v>
                </c:pt>
                <c:pt idx="4">
                  <c:v>Matemática</c:v>
                </c:pt>
                <c:pt idx="5">
                  <c:v>Artística</c:v>
                </c:pt>
                <c:pt idx="6">
                  <c:v>Lengua Española</c:v>
                </c:pt>
              </c:strCache>
            </c:strRef>
          </c:cat>
          <c:val>
            <c:numRef>
              <c:f>'3er trimestre'!$D$23:$D$29</c:f>
              <c:numCache>
                <c:formatCode>0.00%</c:formatCode>
                <c:ptCount val="7"/>
                <c:pt idx="0">
                  <c:v>0.16356877323420074</c:v>
                </c:pt>
                <c:pt idx="1">
                  <c:v>3.717472118959108E-2</c:v>
                </c:pt>
                <c:pt idx="2">
                  <c:v>8.1784386617100371E-2</c:v>
                </c:pt>
                <c:pt idx="3">
                  <c:v>0.32342007434944237</c:v>
                </c:pt>
                <c:pt idx="6">
                  <c:v>6.6914498141263934E-2</c:v>
                </c:pt>
              </c:numCache>
            </c:numRef>
          </c:val>
          <c:extLst xmlns:c16r2="http://schemas.microsoft.com/office/drawing/2015/06/chart">
            <c:ext xmlns:c16="http://schemas.microsoft.com/office/drawing/2014/chart" uri="{C3380CC4-5D6E-409C-BE32-E72D297353CC}">
              <c16:uniqueId val="{00000005-4FB5-46CF-A615-8F049FD4F3AD}"/>
            </c:ext>
          </c:extLst>
        </c:ser>
        <c:dLbls>
          <c:showLegendKey val="0"/>
          <c:showVal val="0"/>
          <c:showCatName val="0"/>
          <c:showSerName val="0"/>
          <c:showPercent val="0"/>
          <c:showBubbleSize val="0"/>
        </c:dLbls>
        <c:gapWidth val="182"/>
        <c:axId val="-623393520"/>
        <c:axId val="-62339134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'3er trimestre'!$C$22</c15:sqref>
                        </c15:formulaRef>
                      </c:ext>
                    </c:extLst>
                    <c:strCache>
                      <c:ptCount val="1"/>
                      <c:pt idx="0">
                        <c:v>Docentes Beneficiados</c:v>
                      </c:pt>
                    </c:strCache>
                  </c:strRef>
                </c:tx>
                <c:spPr>
                  <a:solidFill>
                    <a:schemeClr val="accent1"/>
                  </a:solidFill>
                  <a:ln>
                    <a:noFill/>
                  </a:ln>
                  <a:effectLst/>
                </c:spPr>
                <c:invertIfNegative val="0"/>
                <c:cat>
                  <c:strRef>
                    <c:extLst xmlns:c16r2="http://schemas.microsoft.com/office/drawing/2015/06/chart">
                      <c:ext uri="{02D57815-91ED-43cb-92C2-25804820EDAC}">
                        <c15:formulaRef>
                          <c15:sqref>'3er trimestre'!$B$23:$B$29</c15:sqref>
                        </c15:formulaRef>
                      </c:ext>
                    </c:extLst>
                    <c:strCache>
                      <c:ptCount val="7"/>
                      <c:pt idx="0">
                        <c:v>Ciecias Sociales</c:v>
                      </c:pt>
                      <c:pt idx="1">
                        <c:v>Educación Primer Ciclo</c:v>
                      </c:pt>
                      <c:pt idx="2">
                        <c:v>Biología</c:v>
                      </c:pt>
                      <c:pt idx="3">
                        <c:v>Inglés</c:v>
                      </c:pt>
                      <c:pt idx="4">
                        <c:v>Matemática</c:v>
                      </c:pt>
                      <c:pt idx="5">
                        <c:v>Artística</c:v>
                      </c:pt>
                      <c:pt idx="6">
                        <c:v>Lengua Española</c:v>
                      </c:pt>
                    </c:strCache>
                  </c:strRef>
                </c:cat>
                <c:val>
                  <c:numRef>
                    <c:extLst xmlns:c16r2="http://schemas.microsoft.com/office/drawing/2015/06/chart">
                      <c:ext uri="{02D57815-91ED-43cb-92C2-25804820EDAC}">
                        <c15:formulaRef>
                          <c15:sqref>'3er trimestre'!$C$23:$C$29</c15:sqref>
                        </c15:formulaRef>
                      </c:ext>
                    </c:extLst>
                    <c:numCache>
                      <c:formatCode>General</c:formatCode>
                      <c:ptCount val="7"/>
                      <c:pt idx="0">
                        <c:v>44</c:v>
                      </c:pt>
                      <c:pt idx="1">
                        <c:v>10</c:v>
                      </c:pt>
                      <c:pt idx="2">
                        <c:v>22</c:v>
                      </c:pt>
                      <c:pt idx="3">
                        <c:v>87</c:v>
                      </c:pt>
                      <c:pt idx="4">
                        <c:v>80</c:v>
                      </c:pt>
                      <c:pt idx="5">
                        <c:v>8</c:v>
                      </c:pt>
                      <c:pt idx="6">
                        <c:v>18</c:v>
                      </c:pt>
                    </c:numCache>
                  </c:numRef>
                </c:val>
                <c:extLst xmlns:c16r2="http://schemas.microsoft.com/office/drawing/2015/06/chart">
                  <c:ext xmlns:c16="http://schemas.microsoft.com/office/drawing/2014/chart" uri="{C3380CC4-5D6E-409C-BE32-E72D297353CC}">
                    <c16:uniqueId val="{00000000-4FB5-46CF-A615-8F049FD4F3AD}"/>
                  </c:ext>
                </c:extLst>
              </c15:ser>
            </c15:filteredBarSeries>
          </c:ext>
        </c:extLst>
      </c:barChart>
      <c:catAx>
        <c:axId val="-623393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623391344"/>
        <c:crosses val="autoZero"/>
        <c:auto val="1"/>
        <c:lblAlgn val="ctr"/>
        <c:lblOffset val="100"/>
        <c:noMultiLvlLbl val="0"/>
      </c:catAx>
      <c:valAx>
        <c:axId val="-62339134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23393520"/>
        <c:crosses val="autoZero"/>
        <c:crossBetween val="between"/>
      </c:valAx>
      <c:spPr>
        <a:noFill/>
        <a:ln>
          <a:noFill/>
        </a:ln>
        <a:effectLst/>
      </c:spPr>
    </c:plotArea>
    <c:legend>
      <c:legendPos val="b"/>
      <c:layout>
        <c:manualLayout>
          <c:xMode val="edge"/>
          <c:yMode val="edge"/>
          <c:x val="0.51413497514938289"/>
          <c:y val="0.81569285591125928"/>
          <c:w val="7.8113028424638409E-2"/>
          <c:h val="8.2117363066842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Formación Continua- Apertura</a:t>
            </a:r>
            <a:r>
              <a:rPr lang="en-US" sz="1000" b="1" baseline="0">
                <a:solidFill>
                  <a:sysClr val="windowText" lastClr="000000"/>
                </a:solidFill>
              </a:rPr>
              <a:t> Programas</a:t>
            </a:r>
          </a:p>
          <a:p>
            <a:pPr>
              <a:defRPr sz="1000" b="1">
                <a:solidFill>
                  <a:sysClr val="windowText" lastClr="000000"/>
                </a:solidFill>
              </a:defRPr>
            </a:pPr>
            <a:r>
              <a:rPr lang="en-US" sz="1000" b="1">
                <a:solidFill>
                  <a:sysClr val="windowText" lastClr="000000"/>
                </a:solidFill>
              </a:rPr>
              <a:t>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5846659167604049"/>
          <c:y val="1.843317972350230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0"/>
          <c:order val="0"/>
          <c:tx>
            <c:strRef>
              <c:f>'3er trimestre'!$C$51</c:f>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A24-4DF1-B3E6-84652ED4F022}"/>
              </c:ext>
            </c:extLst>
          </c:dPt>
          <c:dPt>
            <c:idx val="1"/>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4-AA24-4DF1-B3E6-84652ED4F022}"/>
              </c:ext>
            </c:extLst>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24-4DF1-B3E6-84652ED4F022}"/>
                </c:ext>
                <c:ext xmlns:c15="http://schemas.microsoft.com/office/drawing/2012/chart" uri="{CE6537A1-D6FC-4f65-9D91-7224C49458BB}">
                  <c15:layout/>
                  <c15:dlblFieldTable/>
                  <c15:showDataLabelsRange val="0"/>
                </c:ext>
              </c:extLst>
            </c:dLbl>
            <c:dLbl>
              <c:idx val="1"/>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24-4DF1-B3E6-84652ED4F022}"/>
                </c:ext>
                <c:ext xmlns:c15="http://schemas.microsoft.com/office/drawing/2012/char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trimestre'!$B$52:$B$53</c:f>
              <c:strCache>
                <c:ptCount val="2"/>
                <c:pt idx="0">
                  <c:v>Diplomados</c:v>
                </c:pt>
                <c:pt idx="1">
                  <c:v>Talleres, congresos, cursos y seminarios</c:v>
                </c:pt>
              </c:strCache>
            </c:strRef>
          </c:cat>
          <c:val>
            <c:numRef>
              <c:f>'3er trimestre'!$C$52:$C$53</c:f>
              <c:numCache>
                <c:formatCode>_-* #,##0_-;\-* #,##0_-;_-* "-"??_-;_-@_-</c:formatCode>
                <c:ptCount val="2"/>
                <c:pt idx="0">
                  <c:v>10669</c:v>
                </c:pt>
                <c:pt idx="1">
                  <c:v>7023</c:v>
                </c:pt>
              </c:numCache>
            </c:numRef>
          </c:val>
          <c:extLst xmlns:c16r2="http://schemas.microsoft.com/office/drawing/2015/06/chart">
            <c:ext xmlns:c16="http://schemas.microsoft.com/office/drawing/2014/chart" uri="{C3380CC4-5D6E-409C-BE32-E72D297353CC}">
              <c16:uniqueId val="{00000000-AA24-4DF1-B3E6-84652ED4F022}"/>
            </c:ext>
          </c:extLst>
        </c:ser>
        <c:dLbls>
          <c:showLegendKey val="0"/>
          <c:showVal val="0"/>
          <c:showCatName val="0"/>
          <c:showSerName val="0"/>
          <c:showPercent val="0"/>
          <c:showBubbleSize val="0"/>
        </c:dLbls>
        <c:gapWidth val="100"/>
        <c:axId val="-1340079440"/>
        <c:axId val="-1340076176"/>
      </c:barChart>
      <c:catAx>
        <c:axId val="-1340079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340076176"/>
        <c:crosses val="autoZero"/>
        <c:auto val="1"/>
        <c:lblAlgn val="ctr"/>
        <c:lblOffset val="100"/>
        <c:noMultiLvlLbl val="0"/>
      </c:catAx>
      <c:valAx>
        <c:axId val="-134007617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00794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Diplomados </a:t>
            </a:r>
            <a:endParaRPr lang="es-DO" sz="1000">
              <a:effectLst/>
            </a:endParaRPr>
          </a:p>
          <a:p>
            <a:pPr>
              <a:defRPr sz="1000" b="1">
                <a:solidFill>
                  <a:sysClr val="windowText" lastClr="000000"/>
                </a:solidFill>
              </a:defRPr>
            </a:pPr>
            <a:r>
              <a:rPr lang="en-US" sz="1000" b="1" i="0" baseline="0">
                <a:effectLst/>
              </a:rPr>
              <a:t>% Becas otorgadas en diplomados según área formativa</a:t>
            </a:r>
            <a:endParaRPr lang="es-DO" sz="1000">
              <a:effectLst/>
            </a:endParaRPr>
          </a:p>
          <a:p>
            <a:pPr>
              <a:defRPr sz="1000" b="1">
                <a:solidFill>
                  <a:sysClr val="windowText" lastClr="000000"/>
                </a:solidFill>
              </a:defRPr>
            </a:pPr>
            <a:r>
              <a:rPr lang="en-US" sz="1000" b="1" i="0" baseline="0">
                <a:effectLst/>
              </a:rPr>
              <a:t>Periodo julio-septiembre 2023.</a:t>
            </a:r>
            <a:endParaRPr lang="es-DO" sz="1000" b="1">
              <a:solidFill>
                <a:sysClr val="windowText" lastClr="000000"/>
              </a:solidFill>
              <a:effectLst/>
            </a:endParaRPr>
          </a:p>
        </c:rich>
      </c:tx>
      <c:layout>
        <c:manualLayout>
          <c:xMode val="edge"/>
          <c:yMode val="edge"/>
          <c:x val="0.12772475516094395"/>
          <c:y val="2.6679158595875673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0881382264"/>
          <c:y val="0.21212414881561018"/>
          <c:w val="0.52095033149006709"/>
          <c:h val="0.73144482032897107"/>
        </c:manualLayout>
      </c:layout>
      <c:bar3DChart>
        <c:barDir val="bar"/>
        <c:grouping val="clustered"/>
        <c:varyColors val="0"/>
        <c:ser>
          <c:idx val="1"/>
          <c:order val="1"/>
          <c:tx>
            <c:strRef>
              <c:f>'3er trimestre'!$D$65</c:f>
              <c:strCache>
                <c:ptCount val="1"/>
                <c:pt idx="0">
                  <c:v>% </c:v>
                </c:pt>
              </c:strCache>
            </c:strRef>
          </c:tx>
          <c:spPr>
            <a:solidFill>
              <a:schemeClr val="accent2"/>
            </a:solidFill>
            <a:ln>
              <a:noFill/>
            </a:ln>
            <a:effectLst/>
            <a:sp3d/>
          </c:spPr>
          <c:invertIfNegative val="0"/>
          <c:dLbls>
            <c:dLbl>
              <c:idx val="0"/>
              <c:layout>
                <c:manualLayout>
                  <c:x val="1.4981268990159185E-2"/>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00-43CF-9B50-774CD3926327}"/>
                </c:ext>
                <c:ext xmlns:c15="http://schemas.microsoft.com/office/drawing/2012/chart" uri="{CE6537A1-D6FC-4f65-9D91-7224C49458BB}">
                  <c15:layout/>
                </c:ext>
              </c:extLst>
            </c:dLbl>
            <c:dLbl>
              <c:idx val="11"/>
              <c:layout>
                <c:manualLayout>
                  <c:x val="1.4981268990159252E-2"/>
                  <c:y val="-4.18628783069201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00-43CF-9B50-774CD392632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'3er trimestre'!$B$67:$B$81</c:f>
              <c:strCache>
                <c:ptCount val="15"/>
                <c:pt idx="0">
                  <c:v>Inducción</c:v>
                </c:pt>
                <c:pt idx="1">
                  <c:v>Planificación Curricular  y Metodológica</c:v>
                </c:pt>
                <c:pt idx="2">
                  <c:v>Tecnología </c:v>
                </c:pt>
                <c:pt idx="3">
                  <c:v>Innovación </c:v>
                </c:pt>
                <c:pt idx="4">
                  <c:v>Gestión y Liderzago</c:v>
                </c:pt>
                <c:pt idx="5">
                  <c:v>Formación Humana</c:v>
                </c:pt>
                <c:pt idx="6">
                  <c:v>Francés</c:v>
                </c:pt>
                <c:pt idx="7">
                  <c:v>Intervención Psicopedagógica</c:v>
                </c:pt>
                <c:pt idx="8">
                  <c:v>Educación Inclusiva</c:v>
                </c:pt>
                <c:pt idx="9">
                  <c:v>Matemática</c:v>
                </c:pt>
                <c:pt idx="10">
                  <c:v>Enseñanzas</c:v>
                </c:pt>
                <c:pt idx="11">
                  <c:v>Neurociencia</c:v>
                </c:pt>
                <c:pt idx="12">
                  <c:v>Estadadística</c:v>
                </c:pt>
                <c:pt idx="13">
                  <c:v> Implementación de la Secuencia Didáctica y Modulo de Acompañamiento</c:v>
                </c:pt>
                <c:pt idx="14">
                  <c:v>Textos Expositivos y Argumentativos</c:v>
                </c:pt>
              </c:strCache>
            </c:strRef>
          </c:cat>
          <c:val>
            <c:numRef>
              <c:f>'3er trimestre'!$D$67:$D$81</c:f>
              <c:numCache>
                <c:formatCode>0.00%</c:formatCode>
                <c:ptCount val="15"/>
                <c:pt idx="0">
                  <c:v>0.33677008154466209</c:v>
                </c:pt>
                <c:pt idx="1">
                  <c:v>2.9524791451869904E-2</c:v>
                </c:pt>
                <c:pt idx="2">
                  <c:v>0.24369669134876745</c:v>
                </c:pt>
                <c:pt idx="3">
                  <c:v>2.3432374168150718E-2</c:v>
                </c:pt>
                <c:pt idx="4">
                  <c:v>0.1144437154372481</c:v>
                </c:pt>
                <c:pt idx="5">
                  <c:v>5.6237698003561718E-3</c:v>
                </c:pt>
                <c:pt idx="6">
                  <c:v>1.4059424500890431E-2</c:v>
                </c:pt>
                <c:pt idx="7">
                  <c:v>4.6864748336301436E-2</c:v>
                </c:pt>
                <c:pt idx="8">
                  <c:v>2.3432374168150718E-2</c:v>
                </c:pt>
                <c:pt idx="9">
                  <c:v>2.5306964101602776E-2</c:v>
                </c:pt>
                <c:pt idx="10">
                  <c:v>7.2171712437904212E-2</c:v>
                </c:pt>
                <c:pt idx="11">
                  <c:v>1.1247539600712344E-2</c:v>
                </c:pt>
                <c:pt idx="12">
                  <c:v>1.4059424500890431E-2</c:v>
                </c:pt>
                <c:pt idx="13">
                  <c:v>2.8118849001780861E-2</c:v>
                </c:pt>
                <c:pt idx="14">
                  <c:v>1.1247539600712344E-2</c:v>
                </c:pt>
              </c:numCache>
            </c:numRef>
          </c:val>
          <c:extLst xmlns:c16r2="http://schemas.microsoft.com/office/drawing/2015/06/chart">
            <c:ext xmlns:c16="http://schemas.microsoft.com/office/drawing/2014/chart" uri="{C3380CC4-5D6E-409C-BE32-E72D297353CC}">
              <c16:uniqueId val="{0000000A-5100-43CF-9B50-774CD3926327}"/>
            </c:ext>
          </c:extLst>
        </c:ser>
        <c:dLbls>
          <c:showLegendKey val="0"/>
          <c:showVal val="0"/>
          <c:showCatName val="0"/>
          <c:showSerName val="0"/>
          <c:showPercent val="0"/>
          <c:showBubbleSize val="0"/>
        </c:dLbls>
        <c:gapWidth val="150"/>
        <c:shape val="box"/>
        <c:axId val="-623395152"/>
        <c:axId val="-623392432"/>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'3er trimestre'!$C$65</c15:sqref>
                        </c15:formulaRef>
                      </c:ext>
                    </c:extLst>
                    <c:strCache>
                      <c:ptCount val="1"/>
                      <c:pt idx="0">
                        <c:v>Docentes Beneficiados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'3er trimestre'!$B$67:$B$81</c15:sqref>
                        </c15:formulaRef>
                      </c:ext>
                    </c:extLst>
                    <c:strCache>
                      <c:ptCount val="15"/>
                      <c:pt idx="0">
                        <c:v>Inducción</c:v>
                      </c:pt>
                      <c:pt idx="1">
                        <c:v>Planificación Curricular  y Metodológica</c:v>
                      </c:pt>
                      <c:pt idx="2">
                        <c:v>Tecnología </c:v>
                      </c:pt>
                      <c:pt idx="3">
                        <c:v>Innovación </c:v>
                      </c:pt>
                      <c:pt idx="4">
                        <c:v>Gestión y Liderzago</c:v>
                      </c:pt>
                      <c:pt idx="5">
                        <c:v>Formación Humana</c:v>
                      </c:pt>
                      <c:pt idx="6">
                        <c:v>Francés</c:v>
                      </c:pt>
                      <c:pt idx="7">
                        <c:v>Intervención Psicopedagógica</c:v>
                      </c:pt>
                      <c:pt idx="8">
                        <c:v>Educación Inclusiva</c:v>
                      </c:pt>
                      <c:pt idx="9">
                        <c:v>Matemática</c:v>
                      </c:pt>
                      <c:pt idx="10">
                        <c:v>Enseñanzas</c:v>
                      </c:pt>
                      <c:pt idx="11">
                        <c:v>Neurociencia</c:v>
                      </c:pt>
                      <c:pt idx="12">
                        <c:v>Estadadística</c:v>
                      </c:pt>
                      <c:pt idx="13">
                        <c:v> Implementación de la Secuencia Didáctica y Modulo de Acompañamiento</c:v>
                      </c:pt>
                      <c:pt idx="14">
                        <c:v>Textos Expositivos y Argumentativos</c:v>
                      </c:pt>
                    </c:strCache>
                  </c:strRef>
                </c:cat>
                <c:val>
                  <c:numRef>
                    <c:extLst xmlns:c16r2="http://schemas.microsoft.com/office/drawing/2015/06/chart">
                      <c:ext uri="{02D57815-91ED-43cb-92C2-25804820EDAC}">
                        <c15:formulaRef>
                          <c15:sqref>'3er trimestre'!$C$67:$C$81</c15:sqref>
                        </c15:formulaRef>
                      </c:ext>
                    </c:extLst>
                    <c:numCache>
                      <c:formatCode>_-* #,##0_-;\-* #,##0_-;_-* "-"??_-;_-@_-</c:formatCode>
                      <c:ptCount val="15"/>
                      <c:pt idx="0">
                        <c:v>3593</c:v>
                      </c:pt>
                      <c:pt idx="1">
                        <c:v>315</c:v>
                      </c:pt>
                      <c:pt idx="2">
                        <c:v>2600</c:v>
                      </c:pt>
                      <c:pt idx="3">
                        <c:v>250</c:v>
                      </c:pt>
                      <c:pt idx="4">
                        <c:v>1221</c:v>
                      </c:pt>
                      <c:pt idx="5">
                        <c:v>60</c:v>
                      </c:pt>
                      <c:pt idx="6">
                        <c:v>150</c:v>
                      </c:pt>
                      <c:pt idx="7">
                        <c:v>500</c:v>
                      </c:pt>
                      <c:pt idx="8">
                        <c:v>250</c:v>
                      </c:pt>
                      <c:pt idx="9">
                        <c:v>270</c:v>
                      </c:pt>
                      <c:pt idx="10">
                        <c:v>770</c:v>
                      </c:pt>
                      <c:pt idx="11">
                        <c:v>120</c:v>
                      </c:pt>
                      <c:pt idx="12">
                        <c:v>150</c:v>
                      </c:pt>
                      <c:pt idx="13">
                        <c:v>300</c:v>
                      </c:pt>
                      <c:pt idx="14">
                        <c:v>120</c:v>
                      </c:pt>
                    </c:numCache>
                  </c:numRef>
                </c:val>
                <c:extLst xmlns:c16r2="http://schemas.microsoft.com/office/drawing/2015/06/chart">
                  <c:ext xmlns:c16="http://schemas.microsoft.com/office/drawing/2014/chart" uri="{C3380CC4-5D6E-409C-BE32-E72D297353CC}">
                    <c16:uniqueId val="{00000000-5100-43CF-9B50-774CD3926327}"/>
                  </c:ext>
                </c:extLst>
              </c15:ser>
            </c15:filteredBarSeries>
          </c:ext>
        </c:extLst>
      </c:bar3DChart>
      <c:valAx>
        <c:axId val="-623392432"/>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23395152"/>
        <c:crosses val="autoZero"/>
        <c:crossBetween val="between"/>
      </c:valAx>
      <c:catAx>
        <c:axId val="-6233951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623392432"/>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Talleres, Congresos, Cursos y Seminarios </a:t>
            </a:r>
            <a:endParaRPr lang="es-DO" sz="1000">
              <a:effectLst/>
            </a:endParaRPr>
          </a:p>
          <a:p>
            <a:pPr>
              <a:defRPr sz="1000" b="1">
                <a:solidFill>
                  <a:sysClr val="windowText" lastClr="000000"/>
                </a:solidFill>
              </a:defRPr>
            </a:pPr>
            <a:r>
              <a:rPr lang="en-US" sz="1000" b="1" i="0" baseline="0">
                <a:effectLst/>
              </a:rPr>
              <a:t>Becas otorgadas según área formativa</a:t>
            </a:r>
            <a:endParaRPr lang="es-DO" sz="1000">
              <a:effectLst/>
            </a:endParaRPr>
          </a:p>
          <a:p>
            <a:pPr>
              <a:defRPr sz="1000" b="1">
                <a:solidFill>
                  <a:sysClr val="windowText" lastClr="000000"/>
                </a:solidFill>
              </a:defRPr>
            </a:pPr>
            <a:r>
              <a:rPr lang="en-US" sz="1000" b="1" i="0" baseline="0">
                <a:effectLst/>
              </a:rPr>
              <a:t>Periodo julio-septiembre 2023.</a:t>
            </a:r>
            <a:endParaRPr lang="es-DO" sz="1000" b="1">
              <a:solidFill>
                <a:sysClr val="windowText" lastClr="000000"/>
              </a:solidFill>
              <a:effectLst/>
            </a:endParaRPr>
          </a:p>
        </c:rich>
      </c:tx>
      <c:layout>
        <c:manualLayout>
          <c:xMode val="edge"/>
          <c:yMode val="edge"/>
          <c:x val="0.13179800884779594"/>
          <c:y val="1.669173375799935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8227059015996984"/>
          <c:y val="0.30155773211275422"/>
          <c:w val="0.61128452439380032"/>
          <c:h val="0.69844226788724584"/>
        </c:manualLayout>
      </c:layout>
      <c:bar3DChart>
        <c:barDir val="bar"/>
        <c:grouping val="clustered"/>
        <c:varyColors val="0"/>
        <c:ser>
          <c:idx val="1"/>
          <c:order val="1"/>
          <c:tx>
            <c:strRef>
              <c:f>'3er trimestre'!$D$89</c:f>
              <c:strCache>
                <c:ptCount val="1"/>
                <c:pt idx="0">
                  <c:v>% </c:v>
                </c:pt>
              </c:strCache>
            </c:strRef>
          </c:tx>
          <c:spPr>
            <a:solidFill>
              <a:schemeClr val="accent2"/>
            </a:solidFill>
            <a:ln>
              <a:noFill/>
            </a:ln>
            <a:effectLst/>
            <a:sp3d/>
          </c:spPr>
          <c:invertIfNegative val="0"/>
          <c:dLbls>
            <c:dLbl>
              <c:idx val="0"/>
              <c:layout>
                <c:manualLayout>
                  <c:x val="-4.0600615979913077E-3"/>
                  <c:y val="-5.551714572263842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2D-4B1C-ACD0-973CDAB83627}"/>
                </c:ext>
                <c:ext xmlns:c15="http://schemas.microsoft.com/office/drawing/2012/chart" uri="{CE6537A1-D6FC-4f65-9D91-7224C49458BB}">
                  <c15:layout/>
                </c:ext>
              </c:extLst>
            </c:dLbl>
            <c:dLbl>
              <c:idx val="1"/>
              <c:layout>
                <c:manualLayout>
                  <c:x val="8.6251413695239317E-3"/>
                  <c:y val="-1.510894107668855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2D-4B1C-ACD0-973CDAB8362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'3er trimestre'!$B$90:$B$100</c:f>
              <c:strCache>
                <c:ptCount val="11"/>
                <c:pt idx="0">
                  <c:v>Escuela complutense</c:v>
                </c:pt>
                <c:pt idx="1">
                  <c:v>Educación Emocional</c:v>
                </c:pt>
                <c:pt idx="2">
                  <c:v>Rol del Orientador y Psicólogo </c:v>
                </c:pt>
                <c:pt idx="3">
                  <c:v>Tecnología </c:v>
                </c:pt>
                <c:pt idx="4">
                  <c:v>Formación Básica</c:v>
                </c:pt>
                <c:pt idx="5">
                  <c:v>Educación Inclusiva y Atención a la Diversidad</c:v>
                </c:pt>
                <c:pt idx="6">
                  <c:v>Innovación </c:v>
                </c:pt>
                <c:pt idx="7">
                  <c:v>Formación Humana</c:v>
                </c:pt>
                <c:pt idx="8">
                  <c:v>Impacto educativo</c:v>
                </c:pt>
                <c:pt idx="9">
                  <c:v>Neurodidáctica</c:v>
                </c:pt>
                <c:pt idx="10">
                  <c:v>Técnicas y Estrategias para la Enseñanza de las Lenguas Extranjeras</c:v>
                </c:pt>
              </c:strCache>
            </c:strRef>
          </c:cat>
          <c:val>
            <c:numRef>
              <c:f>'3er trimestre'!$D$90:$D$100</c:f>
              <c:numCache>
                <c:formatCode>0.00%</c:formatCode>
                <c:ptCount val="11"/>
                <c:pt idx="0">
                  <c:v>1.1391143386017372E-3</c:v>
                </c:pt>
                <c:pt idx="1">
                  <c:v>1.4238929232521715E-2</c:v>
                </c:pt>
                <c:pt idx="2">
                  <c:v>2.1358393848782572E-2</c:v>
                </c:pt>
                <c:pt idx="3">
                  <c:v>0.54819877545208595</c:v>
                </c:pt>
                <c:pt idx="4">
                  <c:v>4.1292894774312972E-2</c:v>
                </c:pt>
                <c:pt idx="5">
                  <c:v>3.2037590773173856E-2</c:v>
                </c:pt>
                <c:pt idx="6">
                  <c:v>2.8477858465043429E-2</c:v>
                </c:pt>
                <c:pt idx="7">
                  <c:v>7.1194646162608573E-3</c:v>
                </c:pt>
                <c:pt idx="8">
                  <c:v>4.9836252313825997E-2</c:v>
                </c:pt>
                <c:pt idx="9">
                  <c:v>4.2716787697565144E-2</c:v>
                </c:pt>
                <c:pt idx="10">
                  <c:v>0.21358393848782573</c:v>
                </c:pt>
              </c:numCache>
            </c:numRef>
          </c:val>
          <c:extLst xmlns:c16r2="http://schemas.microsoft.com/office/drawing/2015/06/chart">
            <c:ext xmlns:c16="http://schemas.microsoft.com/office/drawing/2014/chart" uri="{C3380CC4-5D6E-409C-BE32-E72D297353CC}">
              <c16:uniqueId val="{00000004-9B2D-4B1C-ACD0-973CDAB83627}"/>
            </c:ext>
          </c:extLst>
        </c:ser>
        <c:dLbls>
          <c:showLegendKey val="0"/>
          <c:showVal val="0"/>
          <c:showCatName val="0"/>
          <c:showSerName val="0"/>
          <c:showPercent val="0"/>
          <c:showBubbleSize val="0"/>
        </c:dLbls>
        <c:gapWidth val="355"/>
        <c:gapDepth val="172"/>
        <c:shape val="box"/>
        <c:axId val="-623394608"/>
        <c:axId val="-623396784"/>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'3er trimestre'!$C$89</c15:sqref>
                        </c15:formulaRef>
                      </c:ext>
                    </c:extLst>
                    <c:strCache>
                      <c:ptCount val="1"/>
                      <c:pt idx="0">
                        <c:v>Becas otorgadas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'3er trimestre'!$B$90:$B$100</c15:sqref>
                        </c15:formulaRef>
                      </c:ext>
                    </c:extLst>
                    <c:strCache>
                      <c:ptCount val="11"/>
                      <c:pt idx="0">
                        <c:v>Escuela complutense</c:v>
                      </c:pt>
                      <c:pt idx="1">
                        <c:v>Educación Emocional</c:v>
                      </c:pt>
                      <c:pt idx="2">
                        <c:v>Rol del Orientador y Psicólogo </c:v>
                      </c:pt>
                      <c:pt idx="3">
                        <c:v>Tecnología </c:v>
                      </c:pt>
                      <c:pt idx="4">
                        <c:v>Formación Básica</c:v>
                      </c:pt>
                      <c:pt idx="5">
                        <c:v>Educación Inclusiva y Atención a la Diversidad</c:v>
                      </c:pt>
                      <c:pt idx="6">
                        <c:v>Innovación </c:v>
                      </c:pt>
                      <c:pt idx="7">
                        <c:v>Formación Humana</c:v>
                      </c:pt>
                      <c:pt idx="8">
                        <c:v>Impacto educativo</c:v>
                      </c:pt>
                      <c:pt idx="9">
                        <c:v>Neurodidáctica</c:v>
                      </c:pt>
                      <c:pt idx="10">
                        <c:v>Técnicas y Estrategias para la Enseñanza de las Lenguas Extranjeras</c:v>
                      </c:pt>
                    </c:strCache>
                  </c:strRef>
                </c:cat>
                <c:val>
                  <c:numRef>
                    <c:extLst xmlns:c16r2="http://schemas.microsoft.com/office/drawing/2015/06/chart">
                      <c:ext uri="{02D57815-91ED-43cb-92C2-25804820EDAC}">
                        <c15:formulaRef>
                          <c15:sqref>'3er trimestre'!$C$90:$C$100</c15:sqref>
                        </c15:formulaRef>
                      </c:ext>
                    </c:extLst>
                    <c:numCache>
                      <c:formatCode>_-* #,##0_-;\-* #,##0_-;_-* "-"??_-;_-@_-</c:formatCode>
                      <c:ptCount val="11"/>
                      <c:pt idx="0">
                        <c:v>8</c:v>
                      </c:pt>
                      <c:pt idx="1">
                        <c:v>100</c:v>
                      </c:pt>
                      <c:pt idx="2">
                        <c:v>150</c:v>
                      </c:pt>
                      <c:pt idx="3">
                        <c:v>3850</c:v>
                      </c:pt>
                      <c:pt idx="4">
                        <c:v>290</c:v>
                      </c:pt>
                      <c:pt idx="5">
                        <c:v>225</c:v>
                      </c:pt>
                      <c:pt idx="6">
                        <c:v>200</c:v>
                      </c:pt>
                      <c:pt idx="7">
                        <c:v>50</c:v>
                      </c:pt>
                      <c:pt idx="8">
                        <c:v>350</c:v>
                      </c:pt>
                      <c:pt idx="9">
                        <c:v>300</c:v>
                      </c:pt>
                      <c:pt idx="10">
                        <c:v>1500</c:v>
                      </c:pt>
                    </c:numCache>
                  </c:numRef>
                </c:val>
                <c:extLst xmlns:c16r2="http://schemas.microsoft.com/office/drawing/2015/06/chart">
                  <c:ext xmlns:c16="http://schemas.microsoft.com/office/drawing/2014/chart" uri="{C3380CC4-5D6E-409C-BE32-E72D297353CC}">
                    <c16:uniqueId val="{00000000-9B2D-4B1C-ACD0-973CDAB83627}"/>
                  </c:ext>
                </c:extLst>
              </c15:ser>
            </c15:filteredBarSeries>
          </c:ext>
        </c:extLst>
      </c:bar3DChart>
      <c:valAx>
        <c:axId val="-62339678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23394608"/>
        <c:crosses val="autoZero"/>
        <c:crossBetween val="between"/>
      </c:valAx>
      <c:catAx>
        <c:axId val="-6233946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623396784"/>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Formación Continua </a:t>
            </a:r>
          </a:p>
          <a:p>
            <a:pPr>
              <a:defRPr sz="1000">
                <a:solidFill>
                  <a:sysClr val="windowText" lastClr="000000"/>
                </a:solidFill>
              </a:defRPr>
            </a:pPr>
            <a:r>
              <a:rPr lang="en-US" sz="1000" b="1">
                <a:solidFill>
                  <a:sysClr val="windowText" lastClr="000000"/>
                </a:solidFill>
              </a:rPr>
              <a:t>Total </a:t>
            </a:r>
            <a:r>
              <a:rPr lang="en-US" sz="1000" b="1" baseline="0">
                <a:solidFill>
                  <a:sysClr val="windowText" lastClr="000000"/>
                </a:solidFill>
              </a:rPr>
              <a:t>becas otorgadas vs Meta del año</a:t>
            </a:r>
          </a:p>
          <a:p>
            <a:pPr>
              <a:defRPr sz="1000">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7804051378198976"/>
          <c:y val="3.0751642621853478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5.819959025497988E-2"/>
          <c:y val="0.27581614186585945"/>
          <c:w val="0.94180040974502011"/>
          <c:h val="0.40304976972218093"/>
        </c:manualLayout>
      </c:layout>
      <c:lineChart>
        <c:grouping val="standard"/>
        <c:varyColors val="0"/>
        <c:ser>
          <c:idx val="0"/>
          <c:order val="0"/>
          <c:tx>
            <c:strRef>
              <c:f>'3er trimestre'!$B$42</c:f>
              <c:strCache>
                <c:ptCount val="1"/>
                <c:pt idx="0">
                  <c:v>Diplomados y Talleres, congresos, cursos y seminarios</c:v>
                </c:pt>
              </c:strCache>
            </c:strRef>
          </c:tx>
          <c:spPr>
            <a:ln w="28575" cap="rnd">
              <a:solidFill>
                <a:schemeClr val="accent1"/>
              </a:solidFill>
              <a:round/>
            </a:ln>
            <a:effectLst/>
          </c:spPr>
          <c:marker>
            <c:symbol val="none"/>
          </c:marker>
          <c:dLbls>
            <c:dLbl>
              <c:idx val="0"/>
              <c:layout>
                <c:manualLayout>
                  <c:x val="-0.11227742236366819"/>
                  <c:y val="-2.0125786163522012E-2"/>
                </c:manualLayout>
              </c:layout>
              <c:showLegendKey val="0"/>
              <c:showVal val="1"/>
              <c:showCatName val="0"/>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02-4313-4F69-890D-4CA2F446EA0E}"/>
                </c:ext>
                <c:ext xmlns:c15="http://schemas.microsoft.com/office/drawing/2012/chart" uri="{CE6537A1-D6FC-4f65-9D91-7224C49458BB}">
                  <c15:layout/>
                </c:ext>
              </c:extLst>
            </c:dLbl>
            <c:dLbl>
              <c:idx val="1"/>
              <c:layout>
                <c:manualLayout>
                  <c:x val="-4.6852767875842327E-4"/>
                  <c:y val="1.4756400732927251E-2"/>
                </c:manualLayout>
              </c:layout>
              <c:showLegendKey val="0"/>
              <c:showVal val="1"/>
              <c:showCatName val="0"/>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00-8F22-4DAC-A11C-4191192B0C4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trimestre'!$C$41:$E$41</c15:sqref>
                  </c15:fullRef>
                </c:ext>
              </c:extLst>
              <c:f>'3er trimestre'!$C$41:$D$41</c:f>
              <c:strCache>
                <c:ptCount val="2"/>
                <c:pt idx="0">
                  <c:v>Docentes Beneficiados</c:v>
                </c:pt>
                <c:pt idx="1">
                  <c:v>Meta</c:v>
                </c:pt>
              </c:strCache>
            </c:strRef>
          </c:cat>
          <c:val>
            <c:numRef>
              <c:extLst>
                <c:ext xmlns:c15="http://schemas.microsoft.com/office/drawing/2012/chart" uri="{02D57815-91ED-43cb-92C2-25804820EDAC}">
                  <c15:fullRef>
                    <c15:sqref>'3er trimestre'!$C$42:$E$42</c15:sqref>
                  </c15:fullRef>
                </c:ext>
              </c:extLst>
              <c:f>'3er trimestre'!$C$42:$D$42</c:f>
              <c:numCache>
                <c:formatCode>_-* #,##0_-;\-* #,##0_-;_-* "-"??_-;_-@_-</c:formatCode>
                <c:ptCount val="2"/>
                <c:pt idx="0">
                  <c:v>17692</c:v>
                </c:pt>
                <c:pt idx="1">
                  <c:v>21133</c:v>
                </c:pt>
              </c:numCache>
            </c:numRef>
          </c:val>
          <c:smooth val="0"/>
          <c:extLst xmlns:c16r2="http://schemas.microsoft.com/office/drawing/2015/06/chart">
            <c:ext xmlns:c16="http://schemas.microsoft.com/office/drawing/2014/chart" uri="{C3380CC4-5D6E-409C-BE32-E72D297353CC}">
              <c16:uniqueId val="{00000000-4313-4F69-890D-4CA2F446EA0E}"/>
            </c:ext>
          </c:extLst>
        </c:ser>
        <c:ser>
          <c:idx val="1"/>
          <c:order val="1"/>
          <c:tx>
            <c:strRef>
              <c:f>'3er trimestre'!$B$43</c:f>
              <c:strCache>
                <c:ptCount val="1"/>
              </c:strCache>
            </c:strRef>
          </c:tx>
          <c:spPr>
            <a:ln w="28575" cap="rnd">
              <a:solidFill>
                <a:schemeClr val="accent2"/>
              </a:solidFill>
              <a:round/>
            </a:ln>
            <a:effectLst/>
          </c:spPr>
          <c:marker>
            <c:symbol val="none"/>
          </c:marker>
          <c:dLbls>
            <c:dLbl>
              <c:idx val="0"/>
              <c:layout>
                <c:manualLayout>
                  <c:x val="-9.2580700139755223E-2"/>
                  <c:y val="5.790808647825135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313-4F69-890D-4CA2F446EA0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trimestre'!$C$41:$E$41</c15:sqref>
                  </c15:fullRef>
                </c:ext>
              </c:extLst>
              <c:f>'3er trimestre'!$C$41:$D$41</c:f>
              <c:strCache>
                <c:ptCount val="2"/>
                <c:pt idx="0">
                  <c:v>Docentes Beneficiados</c:v>
                </c:pt>
                <c:pt idx="1">
                  <c:v>Meta</c:v>
                </c:pt>
              </c:strCache>
            </c:strRef>
          </c:cat>
          <c:val>
            <c:numRef>
              <c:extLst>
                <c:ext xmlns:c15="http://schemas.microsoft.com/office/drawing/2012/chart" uri="{02D57815-91ED-43cb-92C2-25804820EDAC}">
                  <c15:fullRef>
                    <c15:sqref>'3er trimestre'!$C$43:$E$43</c15:sqref>
                  </c15:fullRef>
                </c:ext>
              </c:extLst>
              <c:f>'3er trimestre'!$C$43:$D$43</c:f>
              <c:numCache>
                <c:formatCode>_-* #,##0_-;\-* #,##0_-;_-* "-"??_-;_-@_-</c:formatCode>
                <c:ptCount val="2"/>
              </c:numCache>
            </c:numRef>
          </c:val>
          <c:smooth val="0"/>
          <c:extLst xmlns:c16r2="http://schemas.microsoft.com/office/drawing/2015/06/chart">
            <c:ext xmlns:c16="http://schemas.microsoft.com/office/drawing/2014/chart" uri="{C3380CC4-5D6E-409C-BE32-E72D297353CC}">
              <c16:uniqueId val="{00000008-4313-4F69-890D-4CA2F446EA0E}"/>
            </c:ext>
          </c:extLst>
        </c:ser>
        <c:dLbls>
          <c:showLegendKey val="0"/>
          <c:showVal val="0"/>
          <c:showCatName val="0"/>
          <c:showSerName val="0"/>
          <c:showPercent val="0"/>
          <c:showBubbleSize val="0"/>
        </c:dLbls>
        <c:smooth val="0"/>
        <c:axId val="-623396240"/>
        <c:axId val="-623395696"/>
      </c:lineChart>
      <c:catAx>
        <c:axId val="-6233962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623395696"/>
        <c:crosses val="autoZero"/>
        <c:auto val="1"/>
        <c:lblAlgn val="ctr"/>
        <c:lblOffset val="100"/>
        <c:noMultiLvlLbl val="0"/>
      </c:catAx>
      <c:valAx>
        <c:axId val="-623395696"/>
        <c:scaling>
          <c:orientation val="minMax"/>
        </c:scaling>
        <c:delete val="1"/>
        <c:axPos val="l"/>
        <c:majorGridlines>
          <c:spPr>
            <a:ln w="9525" cap="flat" cmpd="sng" algn="ctr">
              <a:solidFill>
                <a:schemeClr val="bg1"/>
              </a:solidFill>
              <a:round/>
            </a:ln>
            <a:effectLst/>
          </c:spPr>
        </c:majorGridlines>
        <c:numFmt formatCode="_-* #,##0_-;\-* #,##0_-;_-* &quot;-&quot;??_-;_-@_-" sourceLinked="1"/>
        <c:majorTickMark val="out"/>
        <c:minorTickMark val="none"/>
        <c:tickLblPos val="nextTo"/>
        <c:crossAx val="-623396240"/>
        <c:crosses val="autoZero"/>
        <c:crossBetween val="between"/>
        <c:majorUnit val="100"/>
      </c:valAx>
      <c:spPr>
        <a:noFill/>
        <a:ln>
          <a:noFill/>
        </a:ln>
        <a:effectLst/>
      </c:spPr>
    </c:plotArea>
    <c:legend>
      <c:legendPos val="b"/>
      <c:layout>
        <c:manualLayout>
          <c:xMode val="edge"/>
          <c:yMode val="edge"/>
          <c:x val="3.7022592966039297E-2"/>
          <c:y val="0.81026018917446629"/>
          <c:w val="0.89999983806647044"/>
          <c:h val="0.12936245233496757"/>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Formación Continua- Apertura</a:t>
            </a:r>
            <a:r>
              <a:rPr lang="en-US" sz="1000" b="1" baseline="0">
                <a:solidFill>
                  <a:sysClr val="windowText" lastClr="000000"/>
                </a:solidFill>
              </a:rPr>
              <a:t> Programas</a:t>
            </a:r>
          </a:p>
          <a:p>
            <a:pPr>
              <a:defRPr sz="1000" b="1">
                <a:solidFill>
                  <a:sysClr val="windowText" lastClr="000000"/>
                </a:solidFill>
              </a:defRPr>
            </a:pPr>
            <a:r>
              <a:rPr lang="en-US" sz="1000" b="1">
                <a:solidFill>
                  <a:sysClr val="windowText" lastClr="000000"/>
                </a:solidFill>
              </a:rPr>
              <a:t>% 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5846659167604049"/>
          <c:y val="1.843317972350230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1"/>
          <c:order val="1"/>
          <c:tx>
            <c:strRef>
              <c:f>'3er trimestre'!$D$51</c:f>
              <c:strCache>
                <c:ptCount val="1"/>
                <c:pt idx="0">
                  <c:v>% </c:v>
                </c:pt>
              </c:strCache>
            </c:strRef>
          </c:tx>
          <c:spPr>
            <a:solidFill>
              <a:schemeClr val="accent2"/>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9-075F-4D71-8382-CBBD7C461F97}"/>
              </c:ext>
            </c:extLst>
          </c:dPt>
          <c:dPt>
            <c:idx val="1"/>
            <c:invertIfNegative val="0"/>
            <c:bubble3D val="0"/>
            <c:spPr>
              <a:solidFill>
                <a:srgbClr val="00B050"/>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trimestre'!$B$52:$B$53</c:f>
              <c:strCache>
                <c:ptCount val="2"/>
                <c:pt idx="0">
                  <c:v>Diplomados</c:v>
                </c:pt>
                <c:pt idx="1">
                  <c:v>Talleres, congresos, cursos y seminarios</c:v>
                </c:pt>
              </c:strCache>
            </c:strRef>
          </c:cat>
          <c:val>
            <c:numRef>
              <c:f>'3er trimestre'!$D$52:$D$53</c:f>
              <c:numCache>
                <c:formatCode>0.0%</c:formatCode>
                <c:ptCount val="2"/>
                <c:pt idx="0">
                  <c:v>0.60304092245082519</c:v>
                </c:pt>
                <c:pt idx="1">
                  <c:v>0.39695907754917475</c:v>
                </c:pt>
              </c:numCache>
            </c:numRef>
          </c:val>
          <c:extLst xmlns:c16r2="http://schemas.microsoft.com/office/drawing/2015/06/chart">
            <c:ext xmlns:c16="http://schemas.microsoft.com/office/drawing/2014/chart" uri="{C3380CC4-5D6E-409C-BE32-E72D297353CC}">
              <c16:uniqueId val="{00000008-075F-4D71-8382-CBBD7C461F97}"/>
            </c:ext>
          </c:extLst>
        </c:ser>
        <c:dLbls>
          <c:showLegendKey val="0"/>
          <c:showVal val="0"/>
          <c:showCatName val="0"/>
          <c:showSerName val="0"/>
          <c:showPercent val="0"/>
          <c:showBubbleSize val="0"/>
        </c:dLbls>
        <c:gapWidth val="100"/>
        <c:axId val="-623394064"/>
        <c:axId val="-62339787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'3er trimestre'!$C$51</c15:sqref>
                        </c15:formulaRef>
                      </c:ext>
                    </c:extLst>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075F-4D71-8382-CBBD7C461F97}"/>
                    </c:ext>
                  </c:extLst>
                </c:dPt>
                <c:dPt>
                  <c:idx val="1"/>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075F-4D71-8382-CBBD7C461F97}"/>
                    </c:ext>
                  </c:extLst>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5F-4D71-8382-CBBD7C461F97}"/>
                      </c:ext>
                      <c:ext uri="{CE6537A1-D6FC-4f65-9D91-7224C49458BB}">
                        <c15:dlblFieldTable/>
                        <c15:showDataLabelsRange val="0"/>
                      </c:ext>
                    </c:extLst>
                  </c:dLbl>
                  <c:dLbl>
                    <c:idx val="1"/>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5F-4D71-8382-CBBD7C461F97}"/>
                      </c:ext>
                      <c:ex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'3er trimestre'!$B$52:$B$53</c15:sqref>
                        </c15:formulaRef>
                      </c:ext>
                    </c:extLst>
                    <c:strCache>
                      <c:ptCount val="2"/>
                      <c:pt idx="0">
                        <c:v>Diplomados</c:v>
                      </c:pt>
                      <c:pt idx="1">
                        <c:v>Talleres, congresos, cursos y seminarios</c:v>
                      </c:pt>
                    </c:strCache>
                  </c:strRef>
                </c:cat>
                <c:val>
                  <c:numRef>
                    <c:extLst xmlns:c16r2="http://schemas.microsoft.com/office/drawing/2015/06/chart">
                      <c:ext uri="{02D57815-91ED-43cb-92C2-25804820EDAC}">
                        <c15:formulaRef>
                          <c15:sqref>'3er trimestre'!$C$52:$C$53</c15:sqref>
                        </c15:formulaRef>
                      </c:ext>
                    </c:extLst>
                    <c:numCache>
                      <c:formatCode>_-* #,##0_-;\-* #,##0_-;_-* "-"??_-;_-@_-</c:formatCode>
                      <c:ptCount val="2"/>
                      <c:pt idx="0">
                        <c:v>10669</c:v>
                      </c:pt>
                      <c:pt idx="1">
                        <c:v>7023</c:v>
                      </c:pt>
                    </c:numCache>
                  </c:numRef>
                </c:val>
                <c:extLst xmlns:c16r2="http://schemas.microsoft.com/office/drawing/2015/06/chart">
                  <c:ext xmlns:c16="http://schemas.microsoft.com/office/drawing/2014/chart" uri="{C3380CC4-5D6E-409C-BE32-E72D297353CC}">
                    <c16:uniqueId val="{00000006-075F-4D71-8382-CBBD7C461F97}"/>
                  </c:ext>
                </c:extLst>
              </c15:ser>
            </c15:filteredBarSeries>
          </c:ext>
        </c:extLst>
      </c:barChart>
      <c:catAx>
        <c:axId val="-623394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623397872"/>
        <c:crosses val="autoZero"/>
        <c:auto val="1"/>
        <c:lblAlgn val="ctr"/>
        <c:lblOffset val="100"/>
        <c:noMultiLvlLbl val="0"/>
      </c:catAx>
      <c:valAx>
        <c:axId val="-623397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6233940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r>
              <a:rPr lang="en-US" sz="900" b="1" i="0" baseline="0">
                <a:solidFill>
                  <a:schemeClr val="tx1"/>
                </a:solidFill>
                <a:effectLst/>
              </a:rPr>
              <a:t>Programas de Formación y Desarrollo Profesional  </a:t>
            </a:r>
          </a:p>
          <a:p>
            <a:pPr>
              <a:defRPr sz="900" b="1">
                <a:solidFill>
                  <a:schemeClr val="tx1"/>
                </a:solidFill>
              </a:defRPr>
            </a:pPr>
            <a:r>
              <a:rPr lang="en-US" sz="900" b="1" i="0" baseline="0">
                <a:solidFill>
                  <a:schemeClr val="tx1"/>
                </a:solidFill>
                <a:effectLst/>
              </a:rPr>
              <a:t>Total Becas otorgadas por Tipo de Programa</a:t>
            </a:r>
            <a:endParaRPr lang="es-DO" sz="900" b="1">
              <a:solidFill>
                <a:schemeClr val="tx1"/>
              </a:solidFill>
              <a:effectLst/>
            </a:endParaRPr>
          </a:p>
          <a:p>
            <a:pPr>
              <a:defRPr sz="900" b="1">
                <a:solidFill>
                  <a:schemeClr val="tx1"/>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endParaRPr lang="es-D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814381310444305E-2"/>
          <c:y val="0.26449574899836281"/>
          <c:w val="0.92897756023740274"/>
          <c:h val="0.5292208421112985"/>
        </c:manualLayout>
      </c:layout>
      <c:bar3DChart>
        <c:barDir val="col"/>
        <c:grouping val="clustered"/>
        <c:varyColors val="0"/>
        <c:ser>
          <c:idx val="1"/>
          <c:order val="0"/>
          <c:tx>
            <c:strRef>
              <c:f>'3er trimestre'!$D$141</c:f>
              <c:strCache>
                <c:ptCount val="1"/>
                <c:pt idx="0">
                  <c:v>Docentes Beneficiados</c:v>
                </c:pt>
              </c:strCache>
            </c:strRef>
          </c:tx>
          <c:spPr>
            <a:solidFill>
              <a:schemeClr val="accent2"/>
            </a:solidFill>
            <a:ln>
              <a:noFill/>
            </a:ln>
            <a:effectLst/>
            <a:sp3d/>
          </c:spPr>
          <c:invertIfNegative val="0"/>
          <c:dPt>
            <c:idx val="0"/>
            <c:invertIfNegative val="0"/>
            <c:bubble3D val="0"/>
            <c:spPr>
              <a:solidFill>
                <a:srgbClr val="FF0000"/>
              </a:solidFill>
              <a:ln>
                <a:noFill/>
              </a:ln>
              <a:effectLst/>
              <a:sp3d/>
            </c:spPr>
          </c:dPt>
          <c:dPt>
            <c:idx val="1"/>
            <c:invertIfNegative val="0"/>
            <c:bubble3D val="0"/>
            <c:spPr>
              <a:solidFill>
                <a:srgbClr val="FFC000"/>
              </a:solidFill>
              <a:ln>
                <a:noFill/>
              </a:ln>
              <a:effectLst/>
              <a:sp3d/>
            </c:spPr>
          </c:dPt>
          <c:dPt>
            <c:idx val="2"/>
            <c:invertIfNegative val="0"/>
            <c:bubble3D val="0"/>
            <c:spPr>
              <a:solidFill>
                <a:srgbClr val="00B050"/>
              </a:solidFill>
              <a:ln>
                <a:noFill/>
              </a:ln>
              <a:effectLst/>
              <a:sp3d/>
            </c:spPr>
          </c:dPt>
          <c:dPt>
            <c:idx val="3"/>
            <c:invertIfNegative val="0"/>
            <c:bubble3D val="0"/>
            <c:spPr>
              <a:solidFill>
                <a:schemeClr val="accent1"/>
              </a:solidFill>
              <a:ln>
                <a:noFill/>
              </a:ln>
              <a:effectLst/>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trimestre'!$B$142:$B$145</c:f>
              <c:strCache>
                <c:ptCount val="4"/>
                <c:pt idx="0">
                  <c:v>Formación Inicial</c:v>
                </c:pt>
                <c:pt idx="1">
                  <c:v>Formación Continua</c:v>
                </c:pt>
                <c:pt idx="2">
                  <c:v>Posgrado</c:v>
                </c:pt>
                <c:pt idx="3">
                  <c:v>Total </c:v>
                </c:pt>
              </c:strCache>
            </c:strRef>
          </c:cat>
          <c:val>
            <c:numRef>
              <c:f>'3er trimestre'!$D$142:$D$145</c:f>
              <c:numCache>
                <c:formatCode>#,##0</c:formatCode>
                <c:ptCount val="4"/>
                <c:pt idx="0" formatCode="General">
                  <c:v>269</c:v>
                </c:pt>
                <c:pt idx="1">
                  <c:v>17692</c:v>
                </c:pt>
                <c:pt idx="2" formatCode="General">
                  <c:v>194</c:v>
                </c:pt>
                <c:pt idx="3" formatCode="General">
                  <c:v>18155</c:v>
                </c:pt>
              </c:numCache>
            </c:numRef>
          </c:val>
          <c:extLst xmlns:c16r2="http://schemas.microsoft.com/office/drawing/2015/06/chart">
            <c:ext xmlns:c16="http://schemas.microsoft.com/office/drawing/2014/chart" uri="{C3380CC4-5D6E-409C-BE32-E72D297353CC}">
              <c16:uniqueId val="{00000006-F59F-4599-A933-DCA97B610A8F}"/>
            </c:ext>
          </c:extLst>
        </c:ser>
        <c:dLbls>
          <c:showLegendKey val="0"/>
          <c:showVal val="0"/>
          <c:showCatName val="0"/>
          <c:showSerName val="0"/>
          <c:showPercent val="0"/>
          <c:showBubbleSize val="0"/>
        </c:dLbls>
        <c:gapWidth val="182"/>
        <c:shape val="box"/>
        <c:axId val="-623392976"/>
        <c:axId val="-623391888"/>
        <c:axId val="0"/>
      </c:bar3DChart>
      <c:catAx>
        <c:axId val="-62339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623391888"/>
        <c:crosses val="autoZero"/>
        <c:auto val="1"/>
        <c:lblAlgn val="ctr"/>
        <c:lblOffset val="100"/>
        <c:noMultiLvlLbl val="0"/>
      </c:catAx>
      <c:valAx>
        <c:axId val="-62339188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233929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6350" cap="flat" cmpd="dbl" algn="ctr">
      <a:solidFill>
        <a:srgbClr val="0070C0"/>
      </a:solidFill>
      <a:round/>
    </a:ln>
    <a:effectLst/>
    <a:scene3d>
      <a:camera prst="orthographicFront"/>
      <a:lightRig rig="threePt" dir="t"/>
    </a:scene3d>
    <a:sp3d>
      <a:bevelT w="12700"/>
      <a:bevelB w="12700"/>
    </a:sp3d>
  </c:spPr>
  <c:txPr>
    <a:bodyPr/>
    <a:lstStyle/>
    <a:p>
      <a:pPr>
        <a:defRPr/>
      </a:pPr>
      <a:endParaRPr lang="es-D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becas otrogadas en Diplomados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2"/>
          <c:order val="2"/>
          <c:tx>
            <c:strRef>
              <c:f>'3er trimestre'!$B$44</c:f>
              <c:strCache>
                <c:ptCount val="1"/>
                <c:pt idx="0">
                  <c:v>Total</c:v>
                </c:pt>
              </c:strCache>
            </c:strRef>
          </c:tx>
          <c:spPr>
            <a:solidFill>
              <a:srgbClr val="FFC000"/>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4-9242-49EC-8E7F-51C0495E4461}"/>
              </c:ext>
            </c:extLst>
          </c:dPt>
          <c:dPt>
            <c:idx val="2"/>
            <c:invertIfNegative val="0"/>
            <c:bubble3D val="0"/>
            <c:spPr>
              <a:solidFill>
                <a:srgbClr val="00B0F0"/>
              </a:solidFill>
              <a:ln>
                <a:noFill/>
              </a:ln>
              <a:effectLst/>
              <a:sp3d/>
            </c:spPr>
            <c:extLst xmlns:c16r2="http://schemas.microsoft.com/office/drawing/2015/06/chart">
              <c:ext xmlns:c16="http://schemas.microsoft.com/office/drawing/2014/chart" uri="{C3380CC4-5D6E-409C-BE32-E72D297353CC}">
                <c16:uniqueId val="{00000005-9242-49EC-8E7F-51C0495E446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trimestre'!$C$41:$E$41</c:f>
              <c:strCache>
                <c:ptCount val="3"/>
                <c:pt idx="0">
                  <c:v>Docentes Beneficiados</c:v>
                </c:pt>
                <c:pt idx="1">
                  <c:v>Meta</c:v>
                </c:pt>
                <c:pt idx="2">
                  <c:v>% </c:v>
                </c:pt>
              </c:strCache>
            </c:strRef>
          </c:cat>
          <c:val>
            <c:numRef>
              <c:f>'3er trimestre'!$C$44:$E$44</c:f>
              <c:numCache>
                <c:formatCode>_-* #,##0_-;\-* #,##0_-;_-* "-"??_-;_-@_-</c:formatCode>
                <c:ptCount val="3"/>
                <c:pt idx="0">
                  <c:v>17692</c:v>
                </c:pt>
                <c:pt idx="1">
                  <c:v>21133</c:v>
                </c:pt>
                <c:pt idx="2" formatCode="0.0%">
                  <c:v>0.83717408791936776</c:v>
                </c:pt>
              </c:numCache>
            </c:numRef>
          </c:val>
          <c:extLst xmlns:c16r2="http://schemas.microsoft.com/office/drawing/2015/06/chart">
            <c:ext xmlns:c16="http://schemas.microsoft.com/office/drawing/2014/chart" uri="{C3380CC4-5D6E-409C-BE32-E72D297353CC}">
              <c16:uniqueId val="{00000002-9242-49EC-8E7F-51C0495E4461}"/>
            </c:ext>
          </c:extLst>
        </c:ser>
        <c:dLbls>
          <c:showLegendKey val="0"/>
          <c:showVal val="0"/>
          <c:showCatName val="0"/>
          <c:showSerName val="0"/>
          <c:showPercent val="0"/>
          <c:showBubbleSize val="0"/>
        </c:dLbls>
        <c:gapWidth val="150"/>
        <c:shape val="box"/>
        <c:axId val="-623398416"/>
        <c:axId val="-623397328"/>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'3er trimestre'!$B$42</c15:sqref>
                        </c15:formulaRef>
                      </c:ext>
                    </c:extLst>
                    <c:strCache>
                      <c:ptCount val="1"/>
                      <c:pt idx="0">
                        <c:v>Diplomados y Talleres, congresos, cursos y seminarios</c:v>
                      </c:pt>
                    </c:strCache>
                  </c:strRef>
                </c:tx>
                <c:spPr>
                  <a:solidFill>
                    <a:schemeClr val="accent1"/>
                  </a:solidFill>
                  <a:ln>
                    <a:noFill/>
                  </a:ln>
                  <a:effectLst/>
                  <a:sp3d/>
                </c:spPr>
                <c:invertIfNegative val="0"/>
                <c:cat>
                  <c:strRef>
                    <c:extLst xmlns:c16r2="http://schemas.microsoft.com/office/drawing/2015/06/chart">
                      <c:ext uri="{02D57815-91ED-43cb-92C2-25804820EDAC}">
                        <c15:formulaRef>
                          <c15:sqref>'3er trimestre'!$C$41:$E$41</c15:sqref>
                        </c15:formulaRef>
                      </c:ext>
                    </c:extLst>
                    <c:strCache>
                      <c:ptCount val="3"/>
                      <c:pt idx="0">
                        <c:v>Docentes Beneficiados</c:v>
                      </c:pt>
                      <c:pt idx="1">
                        <c:v>Meta</c:v>
                      </c:pt>
                      <c:pt idx="2">
                        <c:v>% </c:v>
                      </c:pt>
                    </c:strCache>
                  </c:strRef>
                </c:cat>
                <c:val>
                  <c:numRef>
                    <c:extLst xmlns:c16r2="http://schemas.microsoft.com/office/drawing/2015/06/chart">
                      <c:ext uri="{02D57815-91ED-43cb-92C2-25804820EDAC}">
                        <c15:formulaRef>
                          <c15:sqref>'3er trimestre'!$C$42:$E$42</c15:sqref>
                        </c15:formulaRef>
                      </c:ext>
                    </c:extLst>
                    <c:numCache>
                      <c:formatCode>_-* #,##0_-;\-* #,##0_-;_-* "-"??_-;_-@_-</c:formatCode>
                      <c:ptCount val="3"/>
                      <c:pt idx="0">
                        <c:v>17692</c:v>
                      </c:pt>
                      <c:pt idx="1">
                        <c:v>21133</c:v>
                      </c:pt>
                      <c:pt idx="2" formatCode="0.0%">
                        <c:v>0.83717408791936776</c:v>
                      </c:pt>
                    </c:numCache>
                  </c:numRef>
                </c:val>
                <c:extLst xmlns:c16r2="http://schemas.microsoft.com/office/drawing/2015/06/chart">
                  <c:ext xmlns:c16="http://schemas.microsoft.com/office/drawing/2014/chart" uri="{C3380CC4-5D6E-409C-BE32-E72D297353CC}">
                    <c16:uniqueId val="{00000000-9242-49EC-8E7F-51C0495E4461}"/>
                  </c:ext>
                </c:extLst>
              </c15:ser>
            </c15:filteredBarSeries>
            <c15:filteredBarSeries>
              <c15:ser>
                <c:idx val="1"/>
                <c:order val="1"/>
                <c:tx>
                  <c:strRef>
                    <c:extLst xmlns:c15="http://schemas.microsoft.com/office/drawing/2012/chart" xmlns:c16r2="http://schemas.microsoft.com/office/drawing/2015/06/chart">
                      <c:ext xmlns:c15="http://schemas.microsoft.com/office/drawing/2012/chart" uri="{02D57815-91ED-43cb-92C2-25804820EDAC}">
                        <c15:formulaRef>
                          <c15:sqref>'3er trimestre'!$B$43</c15:sqref>
                        </c15:formulaRef>
                      </c:ext>
                    </c:extLst>
                    <c:strCache>
                      <c:ptCount val="1"/>
                    </c:strCache>
                  </c:strRef>
                </c:tx>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'3er trimestre'!$C$41:$E$41</c15:sqref>
                        </c15:formulaRef>
                      </c:ext>
                    </c:extLst>
                    <c:strCache>
                      <c:ptCount val="3"/>
                      <c:pt idx="0">
                        <c:v>Docentes Beneficiados</c:v>
                      </c:pt>
                      <c:pt idx="1">
                        <c:v>Meta</c:v>
                      </c:pt>
                      <c:pt idx="2">
                        <c:v>%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'3er trimestre'!$C$43:$E$43</c15:sqref>
                        </c15:formulaRef>
                      </c:ext>
                    </c:extLst>
                    <c:numCache>
                      <c:formatCode>_-* #,##0_-;\-* #,##0_-;_-* "-"??_-;_-@_-</c:formatCode>
                      <c:ptCount val="3"/>
                    </c:numCache>
                  </c:numRef>
                </c:val>
                <c:extLst xmlns:c15="http://schemas.microsoft.com/office/drawing/2012/chart" xmlns:c16r2="http://schemas.microsoft.com/office/drawing/2015/06/chart">
                  <c:ext xmlns:c16="http://schemas.microsoft.com/office/drawing/2014/chart" uri="{C3380CC4-5D6E-409C-BE32-E72D297353CC}">
                    <c16:uniqueId val="{00000001-9242-49EC-8E7F-51C0495E4461}"/>
                  </c:ext>
                </c:extLst>
              </c15:ser>
            </c15:filteredBarSeries>
          </c:ext>
        </c:extLst>
      </c:bar3DChart>
      <c:catAx>
        <c:axId val="-623398416"/>
        <c:scaling>
          <c:orientation val="minMax"/>
        </c:scaling>
        <c:delete val="1"/>
        <c:axPos val="b"/>
        <c:numFmt formatCode="General" sourceLinked="1"/>
        <c:majorTickMark val="none"/>
        <c:minorTickMark val="none"/>
        <c:tickLblPos val="nextTo"/>
        <c:crossAx val="-623397328"/>
        <c:crosses val="autoZero"/>
        <c:auto val="1"/>
        <c:lblAlgn val="ctr"/>
        <c:lblOffset val="100"/>
        <c:noMultiLvlLbl val="0"/>
      </c:catAx>
      <c:valAx>
        <c:axId val="-62339732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623398416"/>
        <c:crosses val="autoZero"/>
        <c:crossBetween val="between"/>
      </c:valAx>
      <c:spPr>
        <a:noFill/>
        <a:ln>
          <a:noFill/>
        </a:ln>
        <a:effectLst/>
      </c:spPr>
    </c:plotArea>
    <c:legend>
      <c:legendPos val="b"/>
      <c:layout>
        <c:manualLayout>
          <c:xMode val="edge"/>
          <c:yMode val="edge"/>
          <c:x val="0.22100206456823174"/>
          <c:y val="0.76291506047111701"/>
          <c:w val="0.55799561035019507"/>
          <c:h val="9.5542091276636251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'3er trimestre'!$C$14</c:f>
              <c:strCache>
                <c:ptCount val="1"/>
                <c:pt idx="0">
                  <c:v>Docentes Beneficiados</c:v>
                </c:pt>
              </c:strCache>
            </c:strRef>
          </c:tx>
          <c:spPr>
            <a:solidFill>
              <a:schemeClr val="accent1"/>
            </a:solidFill>
            <a:ln>
              <a:noFill/>
            </a:ln>
            <a:effectLst/>
            <a:sp3d/>
          </c:spPr>
          <c:invertIfNegative val="0"/>
          <c:dLbls>
            <c:dLbl>
              <c:idx val="0"/>
              <c:layout>
                <c:manualLayout>
                  <c:x val="2.1917808219178082E-2"/>
                  <c:y val="-4.848484848484859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trimestre'!$B$15:$B$16</c15:sqref>
                  </c15:fullRef>
                </c:ext>
              </c:extLst>
              <c:f>'3er trimestre'!$B$16</c:f>
              <c:strCache>
                <c:ptCount val="1"/>
                <c:pt idx="0">
                  <c:v>Total</c:v>
                </c:pt>
              </c:strCache>
            </c:strRef>
          </c:cat>
          <c:val>
            <c:numRef>
              <c:extLst>
                <c:ext xmlns:c15="http://schemas.microsoft.com/office/drawing/2012/chart" uri="{02D57815-91ED-43cb-92C2-25804820EDAC}">
                  <c15:fullRef>
                    <c15:sqref>'3er trimestre'!$C$15:$C$16</c15:sqref>
                  </c15:fullRef>
                </c:ext>
              </c:extLst>
              <c:f>'3er trimestre'!$C$16</c:f>
              <c:numCache>
                <c:formatCode>General</c:formatCode>
                <c:ptCount val="1"/>
                <c:pt idx="0">
                  <c:v>269</c:v>
                </c:pt>
              </c:numCache>
            </c:numRef>
          </c:val>
          <c:extLst xmlns:c16r2="http://schemas.microsoft.com/office/drawing/2015/06/chart">
            <c:ext xmlns:c16="http://schemas.microsoft.com/office/drawing/2014/chart" uri="{C3380CC4-5D6E-409C-BE32-E72D297353CC}">
              <c16:uniqueId val="{00000005-8684-475B-9413-0EF6E5D4E0C4}"/>
            </c:ext>
          </c:extLst>
        </c:ser>
        <c:ser>
          <c:idx val="1"/>
          <c:order val="1"/>
          <c:tx>
            <c:strRef>
              <c:f>'3er trimestre'!$D$14</c:f>
              <c:strCache>
                <c:ptCount val="1"/>
                <c:pt idx="0">
                  <c:v>META</c:v>
                </c:pt>
              </c:strCache>
            </c:strRef>
          </c:tx>
          <c:spPr>
            <a:solidFill>
              <a:schemeClr val="accent2"/>
            </a:solidFill>
            <a:ln>
              <a:noFill/>
            </a:ln>
            <a:effectLst/>
            <a:sp3d/>
          </c:spPr>
          <c:invertIfNegative val="0"/>
          <c:dLbls>
            <c:dLbl>
              <c:idx val="0"/>
              <c:layout>
                <c:manualLayout>
                  <c:x val="4.7488584474885909E-2"/>
                  <c:y val="-3.03030303030303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trimestre'!$B$15:$B$16</c15:sqref>
                  </c15:fullRef>
                </c:ext>
              </c:extLst>
              <c:f>'3er trimestre'!$B$16</c:f>
              <c:strCache>
                <c:ptCount val="1"/>
                <c:pt idx="0">
                  <c:v>Total</c:v>
                </c:pt>
              </c:strCache>
            </c:strRef>
          </c:cat>
          <c:val>
            <c:numRef>
              <c:extLst>
                <c:ext xmlns:c15="http://schemas.microsoft.com/office/drawing/2012/chart" uri="{02D57815-91ED-43cb-92C2-25804820EDAC}">
                  <c15:fullRef>
                    <c15:sqref>'3er trimestre'!$D$15:$D$16</c15:sqref>
                  </c15:fullRef>
                </c:ext>
              </c:extLst>
              <c:f>'3er trimestre'!$D$16</c:f>
              <c:numCache>
                <c:formatCode>General</c:formatCode>
                <c:ptCount val="1"/>
                <c:pt idx="0">
                  <c:v>375</c:v>
                </c:pt>
              </c:numCache>
            </c:numRef>
          </c:val>
          <c:extLst xmlns:c16r2="http://schemas.microsoft.com/office/drawing/2015/06/chart">
            <c:ext xmlns:c16="http://schemas.microsoft.com/office/drawing/2014/chart" uri="{C3380CC4-5D6E-409C-BE32-E72D297353CC}">
              <c16:uniqueId val="{00000006-8684-475B-9413-0EF6E5D4E0C4}"/>
            </c:ext>
          </c:extLst>
        </c:ser>
        <c:dLbls>
          <c:showLegendKey val="0"/>
          <c:showVal val="0"/>
          <c:showCatName val="0"/>
          <c:showSerName val="0"/>
          <c:showPercent val="0"/>
          <c:showBubbleSize val="0"/>
        </c:dLbls>
        <c:gapWidth val="150"/>
        <c:shape val="box"/>
        <c:axId val="-591854624"/>
        <c:axId val="-591851360"/>
        <c:axId val="0"/>
        <c:extLst xmlns:c16r2="http://schemas.microsoft.com/office/drawing/2015/06/chart"/>
      </c:bar3DChart>
      <c:catAx>
        <c:axId val="-591854624"/>
        <c:scaling>
          <c:orientation val="minMax"/>
        </c:scaling>
        <c:delete val="1"/>
        <c:axPos val="b"/>
        <c:numFmt formatCode="General" sourceLinked="1"/>
        <c:majorTickMark val="none"/>
        <c:minorTickMark val="none"/>
        <c:tickLblPos val="nextTo"/>
        <c:crossAx val="-591851360"/>
        <c:crosses val="autoZero"/>
        <c:auto val="1"/>
        <c:lblAlgn val="ctr"/>
        <c:lblOffset val="100"/>
        <c:noMultiLvlLbl val="0"/>
      </c:catAx>
      <c:valAx>
        <c:axId val="-59185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54624"/>
        <c:crosses val="autoZero"/>
        <c:crossBetween val="between"/>
      </c:valAx>
      <c:spPr>
        <a:noFill/>
        <a:ln>
          <a:noFill/>
        </a:ln>
        <a:effectLst/>
      </c:spPr>
    </c:plotArea>
    <c:legend>
      <c:legendPos val="b"/>
      <c:layout>
        <c:manualLayout>
          <c:xMode val="edge"/>
          <c:yMode val="edge"/>
          <c:x val="0.1821697767231151"/>
          <c:y val="0.73409019327129577"/>
          <c:w val="0.63566015891849137"/>
          <c:h val="0.1022734430923407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docentes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'3er trimestre'!$B$118</c:f>
              <c:strCache>
                <c:ptCount val="1"/>
                <c:pt idx="0">
                  <c:v>Docentes Beneficiados</c:v>
                </c:pt>
              </c:strCache>
            </c:strRef>
          </c:tx>
          <c:spPr>
            <a:solidFill>
              <a:schemeClr val="accent1"/>
            </a:solidFill>
            <a:ln>
              <a:noFill/>
            </a:ln>
            <a:effectLst/>
            <a:sp3d/>
          </c:spPr>
          <c:invertIfNegative val="0"/>
          <c:dLbls>
            <c:dLbl>
              <c:idx val="0"/>
              <c:layout>
                <c:manualLayout>
                  <c:x val="2.6468155500413565E-2"/>
                  <c:y val="-5.09554253708088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trimestre'!$A$119</c:f>
              <c:strCache>
                <c:ptCount val="1"/>
                <c:pt idx="0">
                  <c:v>Total</c:v>
                </c:pt>
              </c:strCache>
            </c:strRef>
          </c:cat>
          <c:val>
            <c:numRef>
              <c:f>'3er trimestre'!$B$119</c:f>
              <c:numCache>
                <c:formatCode>_-* #,##0_-;\-* #,##0_-;_-* "-"??_-;_-@_-</c:formatCode>
                <c:ptCount val="1"/>
                <c:pt idx="0">
                  <c:v>194</c:v>
                </c:pt>
              </c:numCache>
            </c:numRef>
          </c:val>
          <c:extLst xmlns:c16r2="http://schemas.microsoft.com/office/drawing/2015/06/chart">
            <c:ext xmlns:c16="http://schemas.microsoft.com/office/drawing/2014/chart" uri="{C3380CC4-5D6E-409C-BE32-E72D297353CC}">
              <c16:uniqueId val="{00000005-305A-4C6F-BA77-6008117ABAE1}"/>
            </c:ext>
          </c:extLst>
        </c:ser>
        <c:ser>
          <c:idx val="1"/>
          <c:order val="1"/>
          <c:tx>
            <c:strRef>
              <c:f>'3er trimestre'!$C$118</c:f>
              <c:strCache>
                <c:ptCount val="1"/>
                <c:pt idx="0">
                  <c:v>Meta</c:v>
                </c:pt>
              </c:strCache>
            </c:strRef>
          </c:tx>
          <c:spPr>
            <a:solidFill>
              <a:schemeClr val="accent2"/>
            </a:solidFill>
            <a:ln>
              <a:noFill/>
            </a:ln>
            <a:effectLst/>
            <a:sp3d/>
          </c:spPr>
          <c:invertIfNegative val="0"/>
          <c:dLbls>
            <c:dLbl>
              <c:idx val="0"/>
              <c:layout>
                <c:manualLayout>
                  <c:x val="4.6319272125723739E-2"/>
                  <c:y val="-5.09554253708088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trimestre'!$A$119</c:f>
              <c:strCache>
                <c:ptCount val="1"/>
                <c:pt idx="0">
                  <c:v>Total</c:v>
                </c:pt>
              </c:strCache>
            </c:strRef>
          </c:cat>
          <c:val>
            <c:numRef>
              <c:f>'3er trimestre'!$C$119</c:f>
              <c:numCache>
                <c:formatCode>_-* #,##0_-;\-* #,##0_-;_-* "-"??_-;_-@_-</c:formatCode>
                <c:ptCount val="1"/>
                <c:pt idx="0">
                  <c:v>700</c:v>
                </c:pt>
              </c:numCache>
            </c:numRef>
          </c:val>
          <c:extLst xmlns:c16r2="http://schemas.microsoft.com/office/drawing/2015/06/chart">
            <c:ext xmlns:c16="http://schemas.microsoft.com/office/drawing/2014/chart" uri="{C3380CC4-5D6E-409C-BE32-E72D297353CC}">
              <c16:uniqueId val="{00000009-305A-4C6F-BA77-6008117ABAE1}"/>
            </c:ext>
          </c:extLst>
        </c:ser>
        <c:ser>
          <c:idx val="2"/>
          <c:order val="2"/>
          <c:tx>
            <c:strRef>
              <c:f>'3er trimestre'!$D$118</c:f>
              <c:strCache>
                <c:ptCount val="1"/>
                <c:pt idx="0">
                  <c:v>%</c:v>
                </c:pt>
              </c:strCache>
            </c:strRef>
          </c:tx>
          <c:spPr>
            <a:solidFill>
              <a:srgbClr val="00B050"/>
            </a:solidFill>
            <a:ln>
              <a:noFill/>
            </a:ln>
            <a:effectLst/>
            <a:sp3d/>
          </c:spPr>
          <c:invertIfNegative val="0"/>
          <c:dLbls>
            <c:dLbl>
              <c:idx val="0"/>
              <c:layout>
                <c:manualLayout>
                  <c:x val="4.9627791563275438E-2"/>
                  <c:y val="-3.9631997510629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trimestre'!$A$119</c:f>
              <c:strCache>
                <c:ptCount val="1"/>
                <c:pt idx="0">
                  <c:v>Total</c:v>
                </c:pt>
              </c:strCache>
            </c:strRef>
          </c:cat>
          <c:val>
            <c:numRef>
              <c:f>'3er trimestre'!$D$119</c:f>
              <c:numCache>
                <c:formatCode>0.0%</c:formatCode>
                <c:ptCount val="1"/>
                <c:pt idx="0">
                  <c:v>0.27714285714285714</c:v>
                </c:pt>
              </c:numCache>
            </c:numRef>
          </c:val>
          <c:extLst xmlns:c16r2="http://schemas.microsoft.com/office/drawing/2015/06/chart">
            <c:ext xmlns:c16="http://schemas.microsoft.com/office/drawing/2014/chart" uri="{C3380CC4-5D6E-409C-BE32-E72D297353CC}">
              <c16:uniqueId val="{0000000A-305A-4C6F-BA77-6008117ABAE1}"/>
            </c:ext>
          </c:extLst>
        </c:ser>
        <c:dLbls>
          <c:showLegendKey val="0"/>
          <c:showVal val="0"/>
          <c:showCatName val="0"/>
          <c:showSerName val="0"/>
          <c:showPercent val="0"/>
          <c:showBubbleSize val="0"/>
        </c:dLbls>
        <c:gapWidth val="150"/>
        <c:shape val="box"/>
        <c:axId val="-591854080"/>
        <c:axId val="-591850816"/>
        <c:axId val="0"/>
        <c:extLst xmlns:c16r2="http://schemas.microsoft.com/office/drawing/2015/06/chart"/>
      </c:bar3DChart>
      <c:catAx>
        <c:axId val="-591854080"/>
        <c:scaling>
          <c:orientation val="minMax"/>
        </c:scaling>
        <c:delete val="1"/>
        <c:axPos val="b"/>
        <c:numFmt formatCode="General" sourceLinked="1"/>
        <c:majorTickMark val="none"/>
        <c:minorTickMark val="none"/>
        <c:tickLblPos val="nextTo"/>
        <c:crossAx val="-591850816"/>
        <c:crosses val="autoZero"/>
        <c:auto val="1"/>
        <c:lblAlgn val="ctr"/>
        <c:lblOffset val="100"/>
        <c:noMultiLvlLbl val="0"/>
      </c:catAx>
      <c:valAx>
        <c:axId val="-59185081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54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a:t>
            </a:r>
            <a:r>
              <a:rPr lang="es-DO" sz="1000" b="1" i="0" baseline="0">
                <a:solidFill>
                  <a:sysClr val="windowText" lastClr="000000"/>
                </a:solidFill>
                <a:effectLst/>
              </a:rPr>
              <a:t>Inicial</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'3er trimestre'!$B$15</c:f>
              <c:strCache>
                <c:ptCount val="1"/>
                <c:pt idx="0">
                  <c:v>Licenciaturas</c:v>
                </c:pt>
              </c:strCache>
            </c:strRef>
          </c:tx>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8-452C-4977-B853-69BDE5D401CC}"/>
              </c:ext>
            </c:extLst>
          </c:dPt>
          <c:dPt>
            <c:idx val="1"/>
            <c:invertIfNegative val="0"/>
            <c:bubble3D val="0"/>
            <c:spPr>
              <a:solidFill>
                <a:srgbClr val="FFFF00"/>
              </a:solidFill>
              <a:ln>
                <a:noFill/>
              </a:ln>
              <a:effectLst/>
              <a:sp3d/>
            </c:spPr>
            <c:extLst xmlns:c16r2="http://schemas.microsoft.com/office/drawing/2015/06/chart">
              <c:ext xmlns:c16="http://schemas.microsoft.com/office/drawing/2014/chart" uri="{C3380CC4-5D6E-409C-BE32-E72D297353CC}">
                <c16:uniqueId val="{00000009-452C-4977-B853-69BDE5D401CC}"/>
              </c:ext>
            </c:extLst>
          </c:dPt>
          <c:dPt>
            <c:idx val="2"/>
            <c:invertIfNegative val="0"/>
            <c:bubble3D val="0"/>
            <c:spPr>
              <a:solidFill>
                <a:srgbClr val="00B0F0"/>
              </a:solidFill>
              <a:ln>
                <a:noFill/>
              </a:ln>
              <a:effectLst/>
              <a:sp3d/>
            </c:spPr>
            <c:extLst xmlns:c16r2="http://schemas.microsoft.com/office/drawing/2015/06/chart">
              <c:ext xmlns:c16="http://schemas.microsoft.com/office/drawing/2014/chart" uri="{C3380CC4-5D6E-409C-BE32-E72D297353CC}">
                <c16:uniqueId val="{0000000A-452C-4977-B853-69BDE5D401C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trimestre'!$C$14:$E$14</c:f>
              <c:strCache>
                <c:ptCount val="3"/>
                <c:pt idx="0">
                  <c:v>Docentes Beneficiados</c:v>
                </c:pt>
                <c:pt idx="1">
                  <c:v>META</c:v>
                </c:pt>
                <c:pt idx="2">
                  <c:v>% </c:v>
                </c:pt>
              </c:strCache>
            </c:strRef>
          </c:cat>
          <c:val>
            <c:numRef>
              <c:f>'3er trimestre'!$C$15:$E$15</c:f>
              <c:numCache>
                <c:formatCode>General</c:formatCode>
                <c:ptCount val="3"/>
                <c:pt idx="0">
                  <c:v>269</c:v>
                </c:pt>
                <c:pt idx="1">
                  <c:v>375</c:v>
                </c:pt>
                <c:pt idx="2" formatCode="0%">
                  <c:v>1</c:v>
                </c:pt>
              </c:numCache>
            </c:numRef>
          </c:val>
          <c:extLst xmlns:c15="http://schemas.microsoft.com/office/drawing/2012/chart" xmlns:c16r2="http://schemas.microsoft.com/office/drawing/2015/06/chart">
            <c:ext xmlns:c16="http://schemas.microsoft.com/office/drawing/2014/chart" uri="{C3380CC4-5D6E-409C-BE32-E72D297353CC}">
              <c16:uniqueId val="{00000005-452C-4977-B853-69BDE5D401CC}"/>
            </c:ext>
          </c:extLst>
        </c:ser>
        <c:dLbls>
          <c:showLegendKey val="0"/>
          <c:showVal val="0"/>
          <c:showCatName val="0"/>
          <c:showSerName val="0"/>
          <c:showPercent val="0"/>
          <c:showBubbleSize val="0"/>
        </c:dLbls>
        <c:gapWidth val="150"/>
        <c:shape val="box"/>
        <c:axId val="-591851904"/>
        <c:axId val="-591852448"/>
        <c:axId val="0"/>
        <c:extLst xmlns:c16r2="http://schemas.microsoft.com/office/drawing/2015/06/chart"/>
      </c:bar3DChart>
      <c:catAx>
        <c:axId val="-591851904"/>
        <c:scaling>
          <c:orientation val="minMax"/>
        </c:scaling>
        <c:delete val="1"/>
        <c:axPos val="b"/>
        <c:numFmt formatCode="General" sourceLinked="1"/>
        <c:majorTickMark val="none"/>
        <c:minorTickMark val="none"/>
        <c:tickLblPos val="nextTo"/>
        <c:crossAx val="-591852448"/>
        <c:crosses val="autoZero"/>
        <c:auto val="1"/>
        <c:lblAlgn val="ctr"/>
        <c:lblOffset val="100"/>
        <c:noMultiLvlLbl val="0"/>
      </c:catAx>
      <c:valAx>
        <c:axId val="-59185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5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Posgrado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docentes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8-AA84-4828-8A37-F8C044A67872}"/>
              </c:ext>
            </c:extLst>
          </c:dPt>
          <c:dPt>
            <c:idx val="1"/>
            <c:invertIfNegative val="0"/>
            <c:bubble3D val="0"/>
            <c:spPr>
              <a:solidFill>
                <a:srgbClr val="FFC000"/>
              </a:solidFill>
              <a:ln>
                <a:noFill/>
              </a:ln>
              <a:effectLst/>
              <a:sp3d/>
            </c:spPr>
            <c:extLst xmlns:c16r2="http://schemas.microsoft.com/office/drawing/2015/06/chart">
              <c:ext xmlns:c16="http://schemas.microsoft.com/office/drawing/2014/chart" uri="{C3380CC4-5D6E-409C-BE32-E72D297353CC}">
                <c16:uniqueId val="{00000009-AA84-4828-8A37-F8C044A678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'3er trimestre'!$B$118:$D$118</c:f>
              <c:strCache>
                <c:ptCount val="3"/>
                <c:pt idx="0">
                  <c:v>Docentes Beneficiados</c:v>
                </c:pt>
                <c:pt idx="1">
                  <c:v>Meta</c:v>
                </c:pt>
                <c:pt idx="2">
                  <c:v>%</c:v>
                </c:pt>
              </c:strCache>
            </c:strRef>
          </c:cat>
          <c:val>
            <c:numRef>
              <c:f>'3er trimestre'!$B$119:$D$119</c:f>
              <c:numCache>
                <c:formatCode>_-* #,##0_-;\-* #,##0_-;_-* "-"??_-;_-@_-</c:formatCode>
                <c:ptCount val="3"/>
                <c:pt idx="0">
                  <c:v>194</c:v>
                </c:pt>
                <c:pt idx="1">
                  <c:v>700</c:v>
                </c:pt>
                <c:pt idx="2" formatCode="0.0%">
                  <c:v>0.27714285714285714</c:v>
                </c:pt>
              </c:numCache>
            </c:numRef>
          </c:val>
          <c:extLst xmlns:c15="http://schemas.microsoft.com/office/drawing/2012/chart" xmlns:c16r2="http://schemas.microsoft.com/office/drawing/2015/06/chart">
            <c:ext xmlns:c16="http://schemas.microsoft.com/office/drawing/2014/chart" uri="{C3380CC4-5D6E-409C-BE32-E72D297353CC}">
              <c16:uniqueId val="{00000005-AA84-4828-8A37-F8C044A67872}"/>
            </c:ext>
          </c:extLst>
        </c:ser>
        <c:dLbls>
          <c:showLegendKey val="0"/>
          <c:showVal val="0"/>
          <c:showCatName val="0"/>
          <c:showSerName val="0"/>
          <c:showPercent val="0"/>
          <c:showBubbleSize val="0"/>
        </c:dLbls>
        <c:gapWidth val="150"/>
        <c:shape val="box"/>
        <c:axId val="-591849184"/>
        <c:axId val="-591853536"/>
        <c:axId val="0"/>
        <c:extLst xmlns:c16r2="http://schemas.microsoft.com/office/drawing/2015/06/chart"/>
      </c:bar3DChart>
      <c:catAx>
        <c:axId val="-591849184"/>
        <c:scaling>
          <c:orientation val="minMax"/>
        </c:scaling>
        <c:delete val="1"/>
        <c:axPos val="b"/>
        <c:numFmt formatCode="General" sourceLinked="1"/>
        <c:majorTickMark val="none"/>
        <c:minorTickMark val="none"/>
        <c:tickLblPos val="nextTo"/>
        <c:crossAx val="-591853536"/>
        <c:crosses val="autoZero"/>
        <c:auto val="1"/>
        <c:lblAlgn val="ctr"/>
        <c:lblOffset val="100"/>
        <c:noMultiLvlLbl val="0"/>
      </c:catAx>
      <c:valAx>
        <c:axId val="-59185353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4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ysClr val="windowText" lastClr="000000"/>
                </a:solidFill>
              </a:defRPr>
            </a:pPr>
            <a:r>
              <a:rPr lang="en-US" sz="1000" b="1" i="0" baseline="0">
                <a:solidFill>
                  <a:sysClr val="windowText" lastClr="000000"/>
                </a:solidFill>
                <a:effectLst/>
              </a:rPr>
              <a:t>Docentes Becados que concluyeron la formación, por Tipo de Programa</a:t>
            </a: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172793878756081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72980968088929"/>
          <c:y val="0.32544447559769019"/>
          <c:w val="0.85585589675650231"/>
          <c:h val="0.30850390216458601"/>
        </c:manualLayout>
      </c:layout>
      <c:bar3DChart>
        <c:barDir val="col"/>
        <c:grouping val="clustered"/>
        <c:varyColors val="0"/>
        <c: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1782-4B73-9536-F35DA18F0955}"/>
              </c:ext>
            </c:extLst>
          </c:dPt>
          <c:dPt>
            <c:idx val="1"/>
            <c:invertIfNegative val="0"/>
            <c:bubble3D val="0"/>
            <c:explosion val="45"/>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1782-4B73-9536-F35DA18F0955}"/>
              </c:ext>
            </c:extLst>
          </c:dPt>
          <c:dPt>
            <c:idx val="2"/>
            <c:invertIfNegative val="0"/>
            <c:bubble3D val="0"/>
            <c:spPr>
              <a:solidFill>
                <a:srgbClr val="FFC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1782-4B73-9536-F35DA18F0955}"/>
              </c:ext>
            </c:extLst>
          </c:dPt>
          <c:dLbls>
            <c:dLbl>
              <c:idx val="0"/>
              <c:layout>
                <c:manualLayout>
                  <c:x val="5.4039851304575068E-3"/>
                  <c:y val="1.49023602595507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82-4B73-9536-F35DA18F0955}"/>
                </c:ext>
                <c:ext xmlns:c15="http://schemas.microsoft.com/office/drawing/2012/chart" uri="{CE6537A1-D6FC-4f65-9D91-7224C49458BB}">
                  <c15:layout/>
                </c:ext>
              </c:extLst>
            </c:dLbl>
            <c:dLbl>
              <c:idx val="1"/>
              <c:layout>
                <c:manualLayout>
                  <c:x val="3.2432423229786914E-2"/>
                  <c:y val="-1.4678901910260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82-4B73-9536-F35DA18F0955}"/>
                </c:ext>
                <c:ext xmlns:c15="http://schemas.microsoft.com/office/drawing/2012/chart" uri="{CE6537A1-D6FC-4f65-9D91-7224C49458BB}">
                  <c15:layout/>
                </c:ext>
              </c:extLst>
            </c:dLbl>
            <c:dLbl>
              <c:idx val="2"/>
              <c:layout>
                <c:manualLayout>
                  <c:x val="4.4784835132344436E-2"/>
                  <c:y val="-1.02251458451003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82-4B73-9536-F35DA18F0955}"/>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'3er trimestre'!$B$154:$C$156</c15:sqref>
                  </c15:fullRef>
                  <c15:levelRef>
                    <c15:sqref>'3er trimestre'!$B$154:$B$156</c15:sqref>
                  </c15:levelRef>
                </c:ext>
              </c:extLst>
              <c:f>'3er trimestre'!$B$154:$B$156</c:f>
              <c:strCache>
                <c:ptCount val="3"/>
                <c:pt idx="0">
                  <c:v>Formación Inicial</c:v>
                </c:pt>
                <c:pt idx="1">
                  <c:v>Formación Continua</c:v>
                </c:pt>
                <c:pt idx="2">
                  <c:v>Posgrado</c:v>
                </c:pt>
              </c:strCache>
            </c:strRef>
          </c:cat>
          <c:val>
            <c:numRef>
              <c:f>'3er trimestre'!$D$154:$D$156</c:f>
              <c:numCache>
                <c:formatCode>General</c:formatCode>
                <c:ptCount val="3"/>
                <c:pt idx="0">
                  <c:v>127</c:v>
                </c:pt>
                <c:pt idx="1">
                  <c:v>6937</c:v>
                </c:pt>
                <c:pt idx="2">
                  <c:v>190</c:v>
                </c:pt>
              </c:numCache>
            </c:numRef>
          </c:val>
          <c:extLst xmlns:c16r2="http://schemas.microsoft.com/office/drawing/2015/06/chart">
            <c:ext xmlns:c16="http://schemas.microsoft.com/office/drawing/2014/chart" uri="{C3380CC4-5D6E-409C-BE32-E72D297353CC}">
              <c16:uniqueId val="{00000000-1782-4B73-9536-F35DA18F0955}"/>
            </c:ext>
          </c:extLst>
        </c:ser>
        <c:dLbls>
          <c:showLegendKey val="0"/>
          <c:showVal val="0"/>
          <c:showCatName val="0"/>
          <c:showSerName val="0"/>
          <c:showPercent val="0"/>
          <c:showBubbleSize val="0"/>
        </c:dLbls>
        <c:gapWidth val="100"/>
        <c:shape val="box"/>
        <c:axId val="-1340077264"/>
        <c:axId val="-1345068736"/>
        <c:axId val="0"/>
      </c:bar3DChart>
      <c:catAx>
        <c:axId val="-1340077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345068736"/>
        <c:crosses val="autoZero"/>
        <c:auto val="1"/>
        <c:lblAlgn val="ctr"/>
        <c:lblOffset val="100"/>
        <c:noMultiLvlLbl val="0"/>
      </c:catAx>
      <c:valAx>
        <c:axId val="-1345068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00772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a:t>
            </a:r>
            <a:r>
              <a:rPr lang="es-DO" sz="1000" b="1" i="0" baseline="0">
                <a:solidFill>
                  <a:sysClr val="windowText" lastClr="000000"/>
                </a:solidFill>
                <a:effectLst/>
              </a:rPr>
              <a:t>Inicial</a:t>
            </a:r>
            <a:endParaRPr lang="es-DO" sz="1000">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993336325187333"/>
          <c:y val="0.27165619003506913"/>
          <c:w val="0.36704200834999251"/>
          <c:h val="0.59528661858444165"/>
        </c:manualLayout>
      </c:layout>
      <c:pieChart>
        <c:varyColors val="1"/>
        <c:ser>
          <c:idx val="0"/>
          <c:order val="0"/>
          <c:tx>
            <c:strRef>
              <c:f>'3er trimestre'!$B$15</c:f>
              <c:strCache>
                <c:ptCount val="1"/>
                <c:pt idx="0">
                  <c:v>Licenciaturas</c:v>
                </c:pt>
              </c:strCache>
            </c:strRef>
          </c:tx>
          <c:spPr>
            <a:solidFill>
              <a:srgbClr val="00B0F0"/>
            </a:solidFill>
          </c:spPr>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B2F-4772-8461-FFED87477E62}"/>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F8FB-410D-A9EF-72E46430A3FD}"/>
              </c:ext>
            </c:extLst>
          </c:dPt>
          <c:dPt>
            <c:idx val="2"/>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7B2F-4772-8461-FFED87477E62}"/>
              </c:ext>
            </c:extLst>
          </c:dPt>
          <c:dLbls>
            <c:dLbl>
              <c:idx val="2"/>
              <c:layout>
                <c:manualLayout>
                  <c:x val="0.14085975004419771"/>
                  <c:y val="0.1001089569686142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2F-4772-8461-FFED87477E6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trimestre'!$C$14:$E$14</c:f>
              <c:strCache>
                <c:ptCount val="3"/>
                <c:pt idx="0">
                  <c:v>Docentes Beneficiados</c:v>
                </c:pt>
                <c:pt idx="1">
                  <c:v>META</c:v>
                </c:pt>
                <c:pt idx="2">
                  <c:v>% </c:v>
                </c:pt>
              </c:strCache>
            </c:strRef>
          </c:cat>
          <c:val>
            <c:numRef>
              <c:f>'3er trimestre'!$C$15:$E$15</c:f>
              <c:numCache>
                <c:formatCode>General</c:formatCode>
                <c:ptCount val="3"/>
                <c:pt idx="0">
                  <c:v>269</c:v>
                </c:pt>
                <c:pt idx="1">
                  <c:v>375</c:v>
                </c:pt>
                <c:pt idx="2" formatCode="0%">
                  <c:v>1</c:v>
                </c:pt>
              </c:numCache>
            </c:numRef>
          </c:val>
          <c:extLst xmlns:c16r2="http://schemas.microsoft.com/office/drawing/2015/06/chart">
            <c:ext xmlns:c16="http://schemas.microsoft.com/office/drawing/2014/chart" uri="{C3380CC4-5D6E-409C-BE32-E72D297353CC}">
              <c16:uniqueId val="{00000000-7B2F-4772-8461-FFED87477E62}"/>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chart>
  <c:spPr>
    <a:solidFill>
      <a:schemeClr val="bg1"/>
    </a:solidFill>
    <a:ln w="9525" cap="flat" cmpd="sng" algn="ctr">
      <a:solidFill>
        <a:srgbClr val="00B0F0"/>
      </a:solidFill>
      <a:round/>
    </a:ln>
    <a:effectLst/>
  </c:spPr>
  <c:txPr>
    <a:bodyPr/>
    <a:lstStyle/>
    <a:p>
      <a:pPr>
        <a:defRPr/>
      </a:pPr>
      <a:endParaRPr lang="es-D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Formación Continua </a:t>
            </a:r>
            <a:endParaRPr lang="es-DO" sz="1000" b="1">
              <a:solidFill>
                <a:sysClr val="windowText" lastClr="000000"/>
              </a:solidFill>
            </a:endParaRPr>
          </a:p>
          <a:p>
            <a:pPr>
              <a:defRPr sz="1000" b="1">
                <a:solidFill>
                  <a:sysClr val="windowText" lastClr="000000"/>
                </a:solidFill>
              </a:defRPr>
            </a:pPr>
            <a:r>
              <a:rPr lang="en-US" sz="1000" b="1">
                <a:solidFill>
                  <a:sysClr val="windowText" lastClr="000000"/>
                </a:solidFill>
              </a:rPr>
              <a:t>Total becas otorgadas vs Meta del año</a:t>
            </a:r>
            <a:endParaRPr lang="es-DO" sz="1000" b="1">
              <a:solidFill>
                <a:sysClr val="windowText" lastClr="000000"/>
              </a:solidFill>
            </a:endParaRPr>
          </a:p>
          <a:p>
            <a:pPr>
              <a:defRPr sz="1000" b="1">
                <a:solidFill>
                  <a:sysClr val="windowText" lastClr="000000"/>
                </a:solidFill>
              </a:defRPr>
            </a:pPr>
            <a:r>
              <a:rPr lang="en-US" sz="1000" b="1" i="0" baseline="0">
                <a:effectLst/>
              </a:rPr>
              <a:t>Periodo julio-septiembre 2023.</a:t>
            </a:r>
            <a:endParaRPr lang="es-DO" sz="1000">
              <a:effectLst/>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9152222845209369"/>
          <c:y val="0.2972274680804341"/>
          <c:w val="0.39868652641330049"/>
          <c:h val="0.51305078897010381"/>
        </c:manualLayout>
      </c:layout>
      <c:pieChart>
        <c:varyColors val="1"/>
        <c:ser>
          <c:idx val="2"/>
          <c:order val="2"/>
          <c:tx>
            <c:strRef>
              <c:f>'3er trimestre'!$B$44</c:f>
              <c:strCache>
                <c:ptCount val="1"/>
                <c:pt idx="0">
                  <c:v>Total</c:v>
                </c:pt>
              </c:strCache>
            </c:strRef>
          </c:tx>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F924-4090-8416-C3540E2E7301}"/>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8-F924-4090-8416-C3540E2E730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F924-4090-8416-C3540E2E7301}"/>
              </c:ext>
            </c:extLst>
          </c:dPt>
          <c:dLbls>
            <c:dLbl>
              <c:idx val="2"/>
              <c:layout>
                <c:manualLayout>
                  <c:x val="0.20882913629604349"/>
                  <c:y val="0.1084779930962754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24-4090-8416-C3540E2E730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trimestre'!$C$41:$E$41</c:f>
              <c:strCache>
                <c:ptCount val="3"/>
                <c:pt idx="0">
                  <c:v>Docentes Beneficiados</c:v>
                </c:pt>
                <c:pt idx="1">
                  <c:v>Meta</c:v>
                </c:pt>
                <c:pt idx="2">
                  <c:v>% </c:v>
                </c:pt>
              </c:strCache>
            </c:strRef>
          </c:cat>
          <c:val>
            <c:numRef>
              <c:f>'3er trimestre'!$C$44:$E$44</c:f>
              <c:numCache>
                <c:formatCode>_-* #,##0_-;\-* #,##0_-;_-* "-"??_-;_-@_-</c:formatCode>
                <c:ptCount val="3"/>
                <c:pt idx="0">
                  <c:v>17692</c:v>
                </c:pt>
                <c:pt idx="1">
                  <c:v>21133</c:v>
                </c:pt>
                <c:pt idx="2" formatCode="0.0%">
                  <c:v>0.83717408791936776</c:v>
                </c:pt>
              </c:numCache>
            </c:numRef>
          </c:val>
          <c:extLst xmlns:c16r2="http://schemas.microsoft.com/office/drawing/2015/06/chart">
            <c:ext xmlns:c16="http://schemas.microsoft.com/office/drawing/2014/chart" uri="{C3380CC4-5D6E-409C-BE32-E72D297353CC}">
              <c16:uniqueId val="{00000004-F924-4090-8416-C3540E2E7301}"/>
            </c:ext>
          </c:extLst>
        </c:ser>
        <c:dLbls>
          <c:showLegendKey val="0"/>
          <c:showVal val="0"/>
          <c:showCatName val="0"/>
          <c:showSerName val="0"/>
          <c:showPercent val="0"/>
          <c:showBubbleSize val="0"/>
          <c:showLeaderLines val="1"/>
        </c:dLbls>
        <c:firstSliceAng val="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trimestre'!$B$42</c15:sqref>
                        </c15:formulaRef>
                      </c:ext>
                    </c:extLst>
                    <c:strCache>
                      <c:ptCount val="1"/>
                      <c:pt idx="0">
                        <c:v>Diplomados y Talleres, congresos, cursos y seminarios</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7-9B42-44DA-89F5-0CFF9B0B3DE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9-9B42-44DA-89F5-0CFF9B0B3DE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B-9B42-44DA-89F5-0CFF9B0B3DE1}"/>
                    </c:ext>
                  </c:extLst>
                </c:dPt>
                <c:cat>
                  <c:strRef>
                    <c:extLst xmlns:c16r2="http://schemas.microsoft.com/office/drawing/2015/06/chart">
                      <c:ext uri="{02D57815-91ED-43cb-92C2-25804820EDAC}">
                        <c15:formulaRef>
                          <c15:sqref>'3er trimestre'!$C$41:$E$41</c15:sqref>
                        </c15:formulaRef>
                      </c:ext>
                    </c:extLst>
                    <c:strCache>
                      <c:ptCount val="3"/>
                      <c:pt idx="0">
                        <c:v>Docentes Beneficiados</c:v>
                      </c:pt>
                      <c:pt idx="1">
                        <c:v>Meta</c:v>
                      </c:pt>
                      <c:pt idx="2">
                        <c:v>% </c:v>
                      </c:pt>
                    </c:strCache>
                  </c:strRef>
                </c:cat>
                <c:val>
                  <c:numRef>
                    <c:extLst xmlns:c16r2="http://schemas.microsoft.com/office/drawing/2015/06/chart">
                      <c:ext uri="{02D57815-91ED-43cb-92C2-25804820EDAC}">
                        <c15:formulaRef>
                          <c15:sqref>'3er trimestre'!$C$42:$E$42</c15:sqref>
                        </c15:formulaRef>
                      </c:ext>
                    </c:extLst>
                    <c:numCache>
                      <c:formatCode>_-* #,##0_-;\-* #,##0_-;_-* "-"??_-;_-@_-</c:formatCode>
                      <c:ptCount val="3"/>
                      <c:pt idx="0">
                        <c:v>17692</c:v>
                      </c:pt>
                      <c:pt idx="1">
                        <c:v>21133</c:v>
                      </c:pt>
                      <c:pt idx="2" formatCode="0.0%">
                        <c:v>0.83717408791936776</c:v>
                      </c:pt>
                    </c:numCache>
                  </c:numRef>
                </c:val>
                <c:extLst xmlns:c16r2="http://schemas.microsoft.com/office/drawing/2015/06/chart">
                  <c:ext xmlns:c16="http://schemas.microsoft.com/office/drawing/2014/chart" uri="{C3380CC4-5D6E-409C-BE32-E72D297353CC}">
                    <c16:uniqueId val="{00000005-F924-4090-8416-C3540E2E7301}"/>
                  </c:ext>
                </c:extLst>
              </c15:ser>
            </c15:filteredPieSeries>
            <c15:filteredPieSeries>
              <c15:ser>
                <c:idx val="1"/>
                <c:order val="1"/>
                <c:tx>
                  <c:strRef>
                    <c:extLst xmlns:c15="http://schemas.microsoft.com/office/drawing/2012/chart" xmlns:c16r2="http://schemas.microsoft.com/office/drawing/2015/06/chart">
                      <c:ext xmlns:c15="http://schemas.microsoft.com/office/drawing/2012/chart" uri="{02D57815-91ED-43cb-92C2-25804820EDAC}">
                        <c15:formulaRef>
                          <c15:sqref>'3er trimestre'!$B$43</c15:sqref>
                        </c15:formulaRef>
                      </c:ext>
                    </c:extLst>
                    <c:strCache>
                      <c:ptCount val="1"/>
                    </c:strCache>
                  </c:strRef>
                </c:tx>
                <c:dPt>
                  <c:idx val="0"/>
                  <c:bubble3D val="0"/>
                  <c:spPr>
                    <a:solidFill>
                      <a:schemeClr val="accent1"/>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0D-9B42-44DA-89F5-0CFF9B0B3DE1}"/>
                    </c:ext>
                  </c:extLst>
                </c:dPt>
                <c:dPt>
                  <c:idx val="1"/>
                  <c:bubble3D val="0"/>
                  <c:spPr>
                    <a:solidFill>
                      <a:schemeClr val="accent2"/>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0F-9B42-44DA-89F5-0CFF9B0B3DE1}"/>
                    </c:ext>
                  </c:extLst>
                </c:dPt>
                <c:dPt>
                  <c:idx val="2"/>
                  <c:bubble3D val="0"/>
                  <c:spPr>
                    <a:solidFill>
                      <a:schemeClr val="accent3"/>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1-9B42-44DA-89F5-0CFF9B0B3DE1}"/>
                    </c:ext>
                  </c:extLst>
                </c:dPt>
                <c:cat>
                  <c:strRef>
                    <c:extLst xmlns:c15="http://schemas.microsoft.com/office/drawing/2012/chart" xmlns:c16r2="http://schemas.microsoft.com/office/drawing/2015/06/chart">
                      <c:ext xmlns:c15="http://schemas.microsoft.com/office/drawing/2012/chart" uri="{02D57815-91ED-43cb-92C2-25804820EDAC}">
                        <c15:formulaRef>
                          <c15:sqref>'3er trimestre'!$C$41:$E$41</c15:sqref>
                        </c15:formulaRef>
                      </c:ext>
                    </c:extLst>
                    <c:strCache>
                      <c:ptCount val="3"/>
                      <c:pt idx="0">
                        <c:v>Docentes Beneficiados</c:v>
                      </c:pt>
                      <c:pt idx="1">
                        <c:v>Meta</c:v>
                      </c:pt>
                      <c:pt idx="2">
                        <c:v>%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'3er trimestre'!$C$43:$E$43</c15:sqref>
                        </c15:formulaRef>
                      </c:ext>
                    </c:extLst>
                    <c:numCache>
                      <c:formatCode>_-* #,##0_-;\-* #,##0_-;_-* "-"??_-;_-@_-</c:formatCode>
                      <c:ptCount val="3"/>
                    </c:numCache>
                  </c:numRef>
                </c:val>
                <c:extLst xmlns:c15="http://schemas.microsoft.com/office/drawing/2012/chart" xmlns:c16r2="http://schemas.microsoft.com/office/drawing/2015/06/chart">
                  <c:ext xmlns:c16="http://schemas.microsoft.com/office/drawing/2014/chart" uri="{C3380CC4-5D6E-409C-BE32-E72D297353CC}">
                    <c16:uniqueId val="{00000006-F924-4090-8416-C3540E2E7301}"/>
                  </c:ext>
                </c:extLst>
              </c15:ser>
            </c15:filteredPieSeries>
          </c:ext>
        </c:extLst>
      </c:pie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Posgrado </a:t>
            </a:r>
            <a:endParaRPr lang="es-DO" sz="1000" b="1">
              <a:solidFill>
                <a:sysClr val="windowText" lastClr="000000"/>
              </a:solidFill>
            </a:endParaRPr>
          </a:p>
          <a:p>
            <a:pPr>
              <a:defRPr sz="1000" b="1">
                <a:solidFill>
                  <a:sysClr val="windowText" lastClr="000000"/>
                </a:solidFill>
              </a:defRPr>
            </a:pPr>
            <a:r>
              <a:rPr lang="en-US" sz="1000" b="1">
                <a:solidFill>
                  <a:sysClr val="windowText" lastClr="000000"/>
                </a:solidFill>
              </a:rPr>
              <a:t>Total docentes becados vs Meta del año</a:t>
            </a:r>
            <a:endParaRPr lang="es-DO" sz="1000" b="1">
              <a:solidFill>
                <a:sysClr val="windowText" lastClr="000000"/>
              </a:solidFill>
            </a:endParaRPr>
          </a:p>
          <a:p>
            <a:pPr>
              <a:defRPr sz="1000" b="1">
                <a:solidFill>
                  <a:sysClr val="windowText" lastClr="000000"/>
                </a:solidFill>
              </a:defRPr>
            </a:pPr>
            <a:r>
              <a:rPr lang="en-US" sz="1000" b="1">
                <a:solidFill>
                  <a:sysClr val="windowText" lastClr="000000"/>
                </a:solidFill>
              </a:rPr>
              <a:t>Periodo  julio-septiembre 2023.</a:t>
            </a:r>
            <a:endParaRPr lang="es-DO"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2051014341439371"/>
          <c:y val="0.29689091660473704"/>
          <c:w val="0.33546381287974364"/>
          <c:h val="0.51565998866765606"/>
        </c:manualLayout>
      </c:layout>
      <c:pieChart>
        <c:varyColors val="1"/>
        <c:ser>
          <c:idx val="0"/>
          <c:order val="0"/>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226F-4208-B5AD-49024036FD70}"/>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226F-4208-B5AD-49024036FD7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226F-4208-B5AD-49024036FD70}"/>
              </c:ext>
            </c:extLst>
          </c:dPt>
          <c:dLbls>
            <c:dLbl>
              <c:idx val="2"/>
              <c:layout>
                <c:manualLayout>
                  <c:x val="0.20523107263525761"/>
                  <c:y val="0.1753428346106367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6F-4208-B5AD-49024036FD7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trimestre'!$B$118:$D$118</c:f>
              <c:strCache>
                <c:ptCount val="3"/>
                <c:pt idx="0">
                  <c:v>Docentes Beneficiados</c:v>
                </c:pt>
                <c:pt idx="1">
                  <c:v>Meta</c:v>
                </c:pt>
                <c:pt idx="2">
                  <c:v>%</c:v>
                </c:pt>
              </c:strCache>
            </c:strRef>
          </c:cat>
          <c:val>
            <c:numRef>
              <c:f>'3er trimestre'!$B$119:$D$119</c:f>
              <c:numCache>
                <c:formatCode>_-* #,##0_-;\-* #,##0_-;_-* "-"??_-;_-@_-</c:formatCode>
                <c:ptCount val="3"/>
                <c:pt idx="0">
                  <c:v>194</c:v>
                </c:pt>
                <c:pt idx="1">
                  <c:v>700</c:v>
                </c:pt>
                <c:pt idx="2" formatCode="0.0%">
                  <c:v>0.27714285714285714</c:v>
                </c:pt>
              </c:numCache>
            </c:numRef>
          </c:val>
          <c:extLst xmlns:c15="http://schemas.microsoft.com/office/drawing/2012/chart" xmlns:c16r2="http://schemas.microsoft.com/office/drawing/2015/06/chart">
            <c:ext xmlns:c16="http://schemas.microsoft.com/office/drawing/2014/chart" uri="{C3380CC4-5D6E-409C-BE32-E72D297353CC}">
              <c16:uniqueId val="{00000004-226F-4208-B5AD-49024036FD70}"/>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Formación Continua- Apertura Programas</a:t>
            </a:r>
            <a:endParaRPr lang="es-DO" sz="900" b="1">
              <a:solidFill>
                <a:sysClr val="windowText" lastClr="000000"/>
              </a:solidFill>
            </a:endParaRPr>
          </a:p>
          <a:p>
            <a:pPr>
              <a:defRPr sz="900" b="1">
                <a:solidFill>
                  <a:sysClr val="windowText" lastClr="000000"/>
                </a:solidFill>
              </a:defRPr>
            </a:pPr>
            <a:r>
              <a:rPr lang="en-US" sz="900" b="1">
                <a:solidFill>
                  <a:sysClr val="windowText" lastClr="000000"/>
                </a:solidFill>
              </a:rPr>
              <a:t>% Becas otorgadas  por modalidad</a:t>
            </a:r>
            <a:endParaRPr lang="es-DO" sz="900" b="1">
              <a:solidFill>
                <a:sysClr val="windowText" lastClr="000000"/>
              </a:solidFill>
            </a:endParaRPr>
          </a:p>
          <a:p>
            <a:pPr>
              <a:defRPr sz="900" b="1">
                <a:solidFill>
                  <a:sysClr val="windowText" lastClr="000000"/>
                </a:solidFill>
              </a:defRPr>
            </a:pPr>
            <a:r>
              <a:rPr lang="en-US" sz="900" b="1">
                <a:solidFill>
                  <a:sysClr val="windowText" lastClr="000000"/>
                </a:solidFill>
              </a:rPr>
              <a:t>Periodo julio-septiembre 2023.</a:t>
            </a:r>
            <a:endParaRPr lang="es-DO" sz="900" b="1">
              <a:solidFill>
                <a:sysClr val="windowText" lastClr="000000"/>
              </a:solidFill>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11053984575835"/>
          <c:y val="0.24123883667168247"/>
          <c:w val="0.82920605361347821"/>
          <c:h val="0.59839836491705012"/>
        </c:manualLayout>
      </c:layout>
      <c:pie3DChart>
        <c:varyColors val="1"/>
        <c:ser>
          <c:idx val="1"/>
          <c:order val="1"/>
          <c:tx>
            <c:strRef>
              <c:f>'3er trimestre'!$D$51</c:f>
              <c:strCache>
                <c:ptCount val="1"/>
                <c:pt idx="0">
                  <c:v>% </c:v>
                </c:pt>
              </c:strCache>
            </c:strRef>
          </c:tx>
          <c:explosion val="18"/>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ABB-4A64-B119-A41F8BC450BB}"/>
              </c:ext>
            </c:extLst>
          </c:dPt>
          <c:dPt>
            <c:idx val="1"/>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ABB-4A64-B119-A41F8BC450BB}"/>
              </c:ext>
            </c:extLst>
          </c:dPt>
          <c:dLbls>
            <c:dLbl>
              <c:idx val="0"/>
              <c:layout>
                <c:manualLayout>
                  <c:x val="-5.4772922022279347E-2"/>
                  <c:y val="-9.6447799129957018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DABB-4A64-B119-A41F8BC450BB}"/>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ctr"/>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trimestre'!$B$52:$B$53</c:f>
              <c:strCache>
                <c:ptCount val="2"/>
                <c:pt idx="0">
                  <c:v>Diplomados</c:v>
                </c:pt>
                <c:pt idx="1">
                  <c:v>Talleres, congresos, cursos y seminarios</c:v>
                </c:pt>
              </c:strCache>
            </c:strRef>
          </c:cat>
          <c:val>
            <c:numRef>
              <c:f>'3er trimestre'!$D$52:$D$53</c:f>
              <c:numCache>
                <c:formatCode>0.0%</c:formatCode>
                <c:ptCount val="2"/>
                <c:pt idx="0">
                  <c:v>0.60304092245082519</c:v>
                </c:pt>
                <c:pt idx="1">
                  <c:v>0.39695907754917475</c:v>
                </c:pt>
              </c:numCache>
            </c:numRef>
          </c:val>
          <c:extLst xmlns:c16r2="http://schemas.microsoft.com/office/drawing/2015/06/chart">
            <c:ext xmlns:c16="http://schemas.microsoft.com/office/drawing/2014/chart" uri="{C3380CC4-5D6E-409C-BE32-E72D297353CC}">
              <c16:uniqueId val="{00000001-E0D5-4410-A46C-396FA6E300E0}"/>
            </c:ext>
          </c:extLst>
        </c:ser>
        <c:dLbls>
          <c:dLblPos val="ctr"/>
          <c:showLegendKey val="0"/>
          <c:showVal val="0"/>
          <c:showCatName val="1"/>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trimestre'!$C$51</c15:sqref>
                        </c15:formulaRef>
                      </c:ext>
                    </c:extLst>
                    <c:strCache>
                      <c:ptCount val="1"/>
                      <c:pt idx="0">
                        <c:v>Docentes Beneficiados</c:v>
                      </c:pt>
                    </c:strCache>
                  </c:strRef>
                </c:tx>
                <c:dPt>
                  <c:idx val="0"/>
                  <c:bubble3D val="0"/>
                  <c:explosion val="3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E0D5-4410-A46C-396FA6E300E0}"/>
                    </c:ext>
                  </c:extLst>
                </c:dPt>
                <c:dPt>
                  <c:idx val="1"/>
                  <c:bubble3D val="0"/>
                  <c:explosion val="47"/>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0D5-4410-A46C-396FA6E300E0}"/>
                    </c:ext>
                  </c:extLst>
                </c:dPt>
                <c:dLbls>
                  <c:dLbl>
                    <c:idx val="0"/>
                    <c:tx>
                      <c:rich>
                        <a:bodyPr/>
                        <a:lstStyle/>
                        <a:p>
                          <a:r>
                            <a:rPr lang="en-US"/>
                            <a:t>17.8%</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E0D5-4410-A46C-396FA6E300E0}"/>
                      </c:ext>
                      <c:ext uri="{CE6537A1-D6FC-4f65-9D91-7224C49458BB}"/>
                    </c:extLst>
                  </c:dLbl>
                  <c:dLbl>
                    <c:idx val="1"/>
                    <c:tx>
                      <c:rich>
                        <a:bodyPr/>
                        <a:lstStyle/>
                        <a:p>
                          <a:r>
                            <a:rPr lang="en-US"/>
                            <a:t>81.9% </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0D5-4410-A46C-396FA6E300E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trimestre'!$B$52:$B$53</c15:sqref>
                        </c15:formulaRef>
                      </c:ext>
                    </c:extLst>
                    <c:strCache>
                      <c:ptCount val="2"/>
                      <c:pt idx="0">
                        <c:v>Diplomados</c:v>
                      </c:pt>
                      <c:pt idx="1">
                        <c:v>Talleres, congresos, cursos y seminarios</c:v>
                      </c:pt>
                    </c:strCache>
                  </c:strRef>
                </c:cat>
                <c:val>
                  <c:numRef>
                    <c:extLst xmlns:c16r2="http://schemas.microsoft.com/office/drawing/2015/06/chart">
                      <c:ext uri="{02D57815-91ED-43cb-92C2-25804820EDAC}">
                        <c15:formulaRef>
                          <c15:sqref>'3er trimestre'!$C$52:$C$53</c15:sqref>
                        </c15:formulaRef>
                      </c:ext>
                    </c:extLst>
                    <c:numCache>
                      <c:formatCode>_-* #,##0_-;\-* #,##0_-;_-* "-"??_-;_-@_-</c:formatCode>
                      <c:ptCount val="2"/>
                      <c:pt idx="0">
                        <c:v>10669</c:v>
                      </c:pt>
                      <c:pt idx="1">
                        <c:v>7023</c:v>
                      </c:pt>
                    </c:numCache>
                  </c:numRef>
                </c:val>
                <c:extLst xmlns:c16r2="http://schemas.microsoft.com/office/drawing/2015/06/chart">
                  <c:ext xmlns:c16="http://schemas.microsoft.com/office/drawing/2014/chart" uri="{C3380CC4-5D6E-409C-BE32-E72D297353CC}">
                    <c16:uniqueId val="{00000000-E0D5-4410-A46C-396FA6E300E0}"/>
                  </c:ext>
                </c:extLst>
              </c15:ser>
            </c15:filteredPieSeries>
          </c:ext>
        </c:extLst>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5">
          <a:lumMod val="75000"/>
        </a:schemeClr>
      </a:solidFill>
      <a:round/>
    </a:ln>
    <a:effectLst/>
  </c:spPr>
  <c:txPr>
    <a:bodyPr/>
    <a:lstStyle/>
    <a:p>
      <a:pPr>
        <a:defRPr/>
      </a:pPr>
      <a:endParaRPr lang="es-D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Total</a:t>
            </a:r>
            <a:r>
              <a:rPr lang="es-DO" baseline="0"/>
              <a:t> de becas otorgadas por área formativa período julio-septiembre 2023</a:t>
            </a:r>
            <a:endParaRPr lang="es-D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trimestre'!$B$128:$B$133</c:f>
              <c:strCache>
                <c:ptCount val="6"/>
                <c:pt idx="0">
                  <c:v>Física y el Deporte</c:v>
                </c:pt>
                <c:pt idx="1">
                  <c:v>Lectoescritura y Matemática</c:v>
                </c:pt>
                <c:pt idx="2">
                  <c:v>Matemática</c:v>
                </c:pt>
                <c:pt idx="3">
                  <c:v>Artes para el Nivel Secundario</c:v>
                </c:pt>
                <c:pt idx="4">
                  <c:v>Química</c:v>
                </c:pt>
                <c:pt idx="5">
                  <c:v> Historia y Geografía</c:v>
                </c:pt>
              </c:strCache>
            </c:strRef>
          </c:cat>
          <c:val>
            <c:numRef>
              <c:f>'3er trimestre'!$C$128:$C$133</c:f>
              <c:numCache>
                <c:formatCode>_-* #,##0_-;\-* #,##0_-;_-* "-"??_-;_-@_-</c:formatCode>
                <c:ptCount val="6"/>
                <c:pt idx="0">
                  <c:v>36</c:v>
                </c:pt>
                <c:pt idx="1">
                  <c:v>35</c:v>
                </c:pt>
                <c:pt idx="2">
                  <c:v>47</c:v>
                </c:pt>
                <c:pt idx="3">
                  <c:v>22</c:v>
                </c:pt>
                <c:pt idx="4">
                  <c:v>27</c:v>
                </c:pt>
                <c:pt idx="5">
                  <c:v>27</c:v>
                </c:pt>
              </c:numCache>
            </c:numRef>
          </c:val>
        </c:ser>
        <c:dLbls>
          <c:dLblPos val="outEnd"/>
          <c:showLegendKey val="0"/>
          <c:showVal val="1"/>
          <c:showCatName val="0"/>
          <c:showSerName val="0"/>
          <c:showPercent val="0"/>
          <c:showBubbleSize val="0"/>
        </c:dLbls>
        <c:gapWidth val="182"/>
        <c:axId val="-591848640"/>
        <c:axId val="-591855712"/>
      </c:barChart>
      <c:catAx>
        <c:axId val="-59184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55712"/>
        <c:crosses val="autoZero"/>
        <c:auto val="1"/>
        <c:lblAlgn val="ctr"/>
        <c:lblOffset val="100"/>
        <c:noMultiLvlLbl val="0"/>
      </c:catAx>
      <c:valAx>
        <c:axId val="-591855712"/>
        <c:scaling>
          <c:orientation val="minMax"/>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4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para los trimestres el año 2023</a:t>
            </a:r>
          </a:p>
        </c:rich>
      </c:tx>
      <c:layout>
        <c:manualLayout>
          <c:xMode val="edge"/>
          <c:yMode val="edge"/>
          <c:x val="0.2160580605905452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3'!$D$31:$G$31</c15:sqref>
                  </c15:fullRef>
                </c:ext>
              </c:extLst>
              <c:f>'Anexo 3'!$D$31:$F$31</c:f>
              <c:numCache>
                <c:formatCode>_-* #,##0_-;\-* #,##0_-;_-* "-"??_-;_-@_-</c:formatCode>
                <c:ptCount val="3"/>
                <c:pt idx="0">
                  <c:v>165</c:v>
                </c:pt>
                <c:pt idx="1">
                  <c:v>115</c:v>
                </c:pt>
                <c:pt idx="2">
                  <c:v>269</c:v>
                </c:pt>
              </c:numCache>
            </c:numRef>
          </c:val>
          <c:extLst xmlns:c16r2="http://schemas.microsoft.com/office/drawing/2015/06/chart">
            <c:ext xmlns:c16="http://schemas.microsoft.com/office/drawing/2014/chart" uri="{C3380CC4-5D6E-409C-BE32-E72D297353CC}">
              <c16:uniqueId val="{00000000-5EFC-4DBB-8D7A-BB0F4CD353F1}"/>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3'!$D$32:$G$32</c15:sqref>
                  </c15:fullRef>
                </c:ext>
              </c:extLst>
              <c:f>'Anexo 3'!$D$32:$F$32</c:f>
              <c:numCache>
                <c:formatCode>_-* #,##0_-;\-* #,##0_-;_-* "-"??_-;_-@_-</c:formatCode>
                <c:ptCount val="3"/>
                <c:pt idx="0">
                  <c:v>4880</c:v>
                </c:pt>
                <c:pt idx="1">
                  <c:v>26712</c:v>
                </c:pt>
                <c:pt idx="2">
                  <c:v>10669</c:v>
                </c:pt>
              </c:numCache>
            </c:numRef>
          </c:val>
          <c:extLst xmlns:c16r2="http://schemas.microsoft.com/office/drawing/2015/06/chart">
            <c:ext xmlns:c16="http://schemas.microsoft.com/office/drawing/2014/chart" uri="{C3380CC4-5D6E-409C-BE32-E72D297353CC}">
              <c16:uniqueId val="{00000001-5EFC-4DBB-8D7A-BB0F4CD353F1}"/>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3'!$D$33:$G$33</c15:sqref>
                  </c15:fullRef>
                </c:ext>
              </c:extLst>
              <c:f>'Anexo 3'!$D$33:$F$33</c:f>
              <c:numCache>
                <c:formatCode>_-* #,##0_-;\-* #,##0_-;_-* "-"??_-;_-@_-</c:formatCode>
                <c:ptCount val="3"/>
                <c:pt idx="0">
                  <c:v>1466</c:v>
                </c:pt>
                <c:pt idx="1">
                  <c:v>2265</c:v>
                </c:pt>
                <c:pt idx="2">
                  <c:v>7023</c:v>
                </c:pt>
              </c:numCache>
            </c:numRef>
          </c:val>
          <c:extLst xmlns:c16r2="http://schemas.microsoft.com/office/drawing/2015/06/chart">
            <c:ext xmlns:c16="http://schemas.microsoft.com/office/drawing/2014/chart" uri="{C3380CC4-5D6E-409C-BE32-E72D297353CC}">
              <c16:uniqueId val="{00000002-5EFC-4DBB-8D7A-BB0F4CD353F1}"/>
            </c:ext>
          </c:extLst>
        </c:ser>
        <c:ser>
          <c:idx val="3"/>
          <c:order val="3"/>
          <c:tx>
            <c:strRef>
              <c:f>'Anexo 3'!$C$34</c:f>
              <c:strCache>
                <c:ptCount val="1"/>
                <c:pt idx="0">
                  <c:v>Programa Construyendo la Base de los Aprendizajes (CON BASE)</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3'!$D$34:$G$34</c15:sqref>
                  </c15:fullRef>
                </c:ext>
              </c:extLst>
              <c:f>'Anexo 3'!$D$34:$F$34</c:f>
              <c:numCache>
                <c:formatCode>_-* #,##0_-;\-* #,##0_-;_-* "-"??_-;_-@_-</c:formatCode>
                <c:ptCount val="3"/>
                <c:pt idx="0">
                  <c:v>5769</c:v>
                </c:pt>
                <c:pt idx="1">
                  <c:v>0</c:v>
                </c:pt>
                <c:pt idx="2">
                  <c:v>0</c:v>
                </c:pt>
              </c:numCache>
            </c:numRef>
          </c:val>
          <c:extLst xmlns:c16r2="http://schemas.microsoft.com/office/drawing/2015/06/chart">
            <c:ext xmlns:c16="http://schemas.microsoft.com/office/drawing/2014/chart" uri="{C3380CC4-5D6E-409C-BE32-E72D297353CC}">
              <c16:uniqueId val="{00000006-5EFC-4DBB-8D7A-BB0F4CD353F1}"/>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3'!$D$35:$G$35</c15:sqref>
                  </c15:fullRef>
                </c:ext>
              </c:extLst>
              <c:f>'Anexo 3'!$D$35:$F$35</c:f>
              <c:numCache>
                <c:formatCode>_-* #,##0_-;\-* #,##0_-;_-* "-"??_-;_-@_-</c:formatCode>
                <c:ptCount val="3"/>
                <c:pt idx="0">
                  <c:v>0</c:v>
                </c:pt>
                <c:pt idx="1">
                  <c:v>402</c:v>
                </c:pt>
                <c:pt idx="2">
                  <c:v>57</c:v>
                </c:pt>
              </c:numCache>
            </c:numRef>
          </c:val>
          <c:extLst xmlns:c16r2="http://schemas.microsoft.com/office/drawing/2015/06/chart">
            <c:ext xmlns:c16="http://schemas.microsoft.com/office/drawing/2014/chart" uri="{C3380CC4-5D6E-409C-BE32-E72D297353CC}">
              <c16:uniqueId val="{00000007-5EFC-4DBB-8D7A-BB0F4CD353F1}"/>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3'!$D$36:$G$36</c15:sqref>
                  </c15:fullRef>
                </c:ext>
              </c:extLst>
              <c:f>'Anexo 3'!$D$36:$F$36</c:f>
              <c:numCache>
                <c:formatCode>_-* #,##0_-;\-* #,##0_-;_-* "-"??_-;_-@_-</c:formatCode>
                <c:ptCount val="3"/>
                <c:pt idx="0">
                  <c:v>0</c:v>
                </c:pt>
                <c:pt idx="1">
                  <c:v>1714</c:v>
                </c:pt>
                <c:pt idx="2">
                  <c:v>137</c:v>
                </c:pt>
              </c:numCache>
            </c:numRef>
          </c:val>
          <c:extLst xmlns:c16r2="http://schemas.microsoft.com/office/drawing/2015/06/chart">
            <c:ext xmlns:c16="http://schemas.microsoft.com/office/drawing/2014/chart" uri="{C3380CC4-5D6E-409C-BE32-E72D297353CC}">
              <c16:uniqueId val="{00000008-5EFC-4DBB-8D7A-BB0F4CD353F1}"/>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3'!$D$37:$G$37</c15:sqref>
                  </c15:fullRef>
                </c:ext>
              </c:extLst>
              <c:f>'Anexo 3'!$D$37:$F$37</c:f>
              <c:numCache>
                <c:formatCode>_-* #,##0_-;\-* #,##0_-;_-* "-"??_-;_-@_-</c:formatCode>
                <c:ptCount val="3"/>
                <c:pt idx="0">
                  <c:v>78</c:v>
                </c:pt>
                <c:pt idx="1">
                  <c:v>5</c:v>
                </c:pt>
                <c:pt idx="2">
                  <c:v>0</c:v>
                </c:pt>
              </c:numCache>
            </c:numRef>
          </c:val>
          <c:extLst xmlns:c16r2="http://schemas.microsoft.com/office/drawing/2015/06/chart">
            <c:ext xmlns:c16="http://schemas.microsoft.com/office/drawing/2014/chart" uri="{C3380CC4-5D6E-409C-BE32-E72D297353CC}">
              <c16:uniqueId val="{00000009-5EFC-4DBB-8D7A-BB0F4CD353F1}"/>
            </c:ext>
          </c:extLst>
        </c:ser>
        <c:dLbls>
          <c:showLegendKey val="0"/>
          <c:showVal val="0"/>
          <c:showCatName val="0"/>
          <c:showSerName val="0"/>
          <c:showPercent val="0"/>
          <c:showBubbleSize val="0"/>
        </c:dLbls>
        <c:gapWidth val="219"/>
        <c:overlap val="-27"/>
        <c:axId val="-591850272"/>
        <c:axId val="-591849728"/>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3'!$D$29:$G$30</c15:sqref>
                        </c15:formulaRef>
                      </c:ext>
                    </c:extLst>
                    <c:multiLvlStrCache>
                      <c:ptCount val="3"/>
                      <c:lvl>
                        <c:pt idx="0">
                          <c:v>Ene./Marz.</c:v>
                        </c:pt>
                        <c:pt idx="1">
                          <c:v>Abr./Jun.</c:v>
                        </c:pt>
                        <c:pt idx="2">
                          <c:v>Jul./Sept.</c:v>
                        </c:pt>
                      </c:lvl>
                      <c:lvl>
                        <c:pt idx="0">
                          <c:v>Becas otorgadas 2023</c:v>
                        </c:pt>
                      </c:lvl>
                    </c:multiLvlStrCache>
                  </c:multiLvlStrRef>
                </c:cat>
                <c:val>
                  <c:numRef>
                    <c:extLst>
                      <c:ext uri="{02D57815-91ED-43cb-92C2-25804820EDAC}">
                        <c15:fullRef>
                          <c15:sqref>'Anexo 3'!$D$38:$G$38</c15:sqref>
                        </c15:fullRef>
                        <c15:formulaRef>
                          <c15:sqref>'Anexo 3'!$D$38:$F$38</c15:sqref>
                        </c15:formulaRef>
                      </c:ext>
                    </c:extLst>
                    <c:numCache>
                      <c:formatCode>#,##0</c:formatCode>
                      <c:ptCount val="3"/>
                      <c:pt idx="0">
                        <c:v>12358</c:v>
                      </c:pt>
                      <c:pt idx="1">
                        <c:v>31213</c:v>
                      </c:pt>
                      <c:pt idx="2">
                        <c:v>18155</c:v>
                      </c:pt>
                    </c:numCache>
                  </c:numRef>
                </c:val>
                <c:extLst xmlns:c16r2="http://schemas.microsoft.com/office/drawing/2015/06/chart">
                  <c:ext xmlns:c16="http://schemas.microsoft.com/office/drawing/2014/chart" uri="{C3380CC4-5D6E-409C-BE32-E72D297353CC}">
                    <c16:uniqueId val="{00000001-A9AA-4046-8B3D-ADED8FFD30C2}"/>
                  </c:ext>
                </c:extLst>
              </c15:ser>
            </c15:filteredBarSeries>
          </c:ext>
        </c:extLst>
      </c:barChart>
      <c:catAx>
        <c:axId val="-59185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49728"/>
        <c:crosses val="autoZero"/>
        <c:auto val="1"/>
        <c:lblAlgn val="ctr"/>
        <c:lblOffset val="100"/>
        <c:noMultiLvlLbl val="0"/>
      </c:catAx>
      <c:valAx>
        <c:axId val="-59184972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91850272"/>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 </a:t>
            </a:r>
            <a:r>
              <a:rPr lang="en-US" sz="1000" b="1">
                <a:solidFill>
                  <a:sysClr val="windowText" lastClr="000000"/>
                </a:solidFill>
              </a:rPr>
              <a:t>Total Docentes Becados </a:t>
            </a:r>
            <a:r>
              <a:rPr lang="es-MX" sz="1000" b="1">
                <a:solidFill>
                  <a:sysClr val="windowText" lastClr="000000"/>
                </a:solidFill>
              </a:rPr>
              <a:t>durante el periodo enero-septiembre</a:t>
            </a:r>
            <a:r>
              <a:rPr lang="es-MX" sz="1000" b="1" baseline="0">
                <a:solidFill>
                  <a:sysClr val="windowText" lastClr="000000"/>
                </a:solidFill>
              </a:rPr>
              <a:t> 2023</a:t>
            </a:r>
            <a:endParaRPr lang="es-DO" sz="1000" b="1">
              <a:solidFill>
                <a:sysClr val="windowText" lastClr="000000"/>
              </a:solidFill>
            </a:endParaRPr>
          </a:p>
          <a:p>
            <a:pPr>
              <a:defRPr/>
            </a:pPr>
            <a:endParaRPr lang="en-US"/>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DO"/>
        </a:p>
      </c:txPr>
    </c:title>
    <c:autoTitleDeleted val="0"/>
    <c:plotArea>
      <c:layout/>
      <c:barChart>
        <c:barDir val="col"/>
        <c:grouping val="clustered"/>
        <c:varyColors val="0"/>
        <c:ser>
          <c:idx val="0"/>
          <c:order val="0"/>
          <c:tx>
            <c:strRef>
              <c:f>'Anexo 3'!$C$49</c:f>
              <c:strCache>
                <c:ptCount val="1"/>
                <c:pt idx="0">
                  <c:v> Becas Otorgadas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0"/>
              <c:layout>
                <c:manualLayout>
                  <c:x val="-2.7777777777777779E-3"/>
                  <c:y val="7.08898366870807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80-4671-AA3D-C2AA2B0ADF5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'Anexo 3'!$D$48:$G$48</c:f>
              <c:strCache>
                <c:ptCount val="4"/>
                <c:pt idx="0">
                  <c:v>Ene./Marz.</c:v>
                </c:pt>
                <c:pt idx="1">
                  <c:v>Abr./Jun.</c:v>
                </c:pt>
                <c:pt idx="2">
                  <c:v>Jul./Sept.</c:v>
                </c:pt>
                <c:pt idx="3">
                  <c:v>Oct./Dic.</c:v>
                </c:pt>
              </c:strCache>
            </c:strRef>
          </c:cat>
          <c:val>
            <c:numRef>
              <c:f>'Anexo 3'!$D$49:$G$49</c:f>
              <c:numCache>
                <c:formatCode>#,##0</c:formatCode>
                <c:ptCount val="4"/>
                <c:pt idx="0">
                  <c:v>12358</c:v>
                </c:pt>
                <c:pt idx="1">
                  <c:v>31213</c:v>
                </c:pt>
                <c:pt idx="2">
                  <c:v>18155</c:v>
                </c:pt>
                <c:pt idx="3">
                  <c:v>0</c:v>
                </c:pt>
              </c:numCache>
            </c:numRef>
          </c:val>
          <c:extLst xmlns:c16r2="http://schemas.microsoft.com/office/drawing/2015/06/chart">
            <c:ext xmlns:c16="http://schemas.microsoft.com/office/drawing/2014/chart" uri="{C3380CC4-5D6E-409C-BE32-E72D297353CC}">
              <c16:uniqueId val="{00000000-8C80-4671-AA3D-C2AA2B0ADF57}"/>
            </c:ext>
          </c:extLst>
        </c:ser>
        <c:dLbls>
          <c:dLblPos val="inEnd"/>
          <c:showLegendKey val="0"/>
          <c:showVal val="1"/>
          <c:showCatName val="0"/>
          <c:showSerName val="0"/>
          <c:showPercent val="0"/>
          <c:showBubbleSize val="0"/>
        </c:dLbls>
        <c:gapWidth val="41"/>
        <c:axId val="-591852992"/>
        <c:axId val="-591855168"/>
      </c:barChart>
      <c:catAx>
        <c:axId val="-591852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DO"/>
          </a:p>
        </c:txPr>
        <c:crossAx val="-591855168"/>
        <c:crosses val="autoZero"/>
        <c:auto val="1"/>
        <c:lblAlgn val="ctr"/>
        <c:lblOffset val="100"/>
        <c:noMultiLvlLbl val="0"/>
      </c:catAx>
      <c:valAx>
        <c:axId val="-591855168"/>
        <c:scaling>
          <c:orientation val="minMax"/>
        </c:scaling>
        <c:delete val="1"/>
        <c:axPos val="l"/>
        <c:numFmt formatCode="#,##0" sourceLinked="1"/>
        <c:majorTickMark val="none"/>
        <c:minorTickMark val="none"/>
        <c:tickLblPos val="nextTo"/>
        <c:crossAx val="-5918529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trimestre julio-septiembre 2023</a:t>
            </a:r>
          </a:p>
        </c:rich>
      </c:tx>
      <c:layout>
        <c:manualLayout>
          <c:xMode val="edge"/>
          <c:yMode val="edge"/>
          <c:x val="0.21094642124979776"/>
          <c:y val="6.4646472873169216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3'!$D$31:$G$31</c15:sqref>
                  </c15:fullRef>
                </c:ext>
              </c:extLst>
              <c:f>'Anexo 3'!$F$31</c:f>
              <c:numCache>
                <c:formatCode>_-* #,##0_-;\-* #,##0_-;_-* "-"??_-;_-@_-</c:formatCode>
                <c:ptCount val="1"/>
                <c:pt idx="0">
                  <c:v>269</c:v>
                </c:pt>
              </c:numCache>
            </c:numRef>
          </c:val>
          <c:extLst xmlns:c16r2="http://schemas.microsoft.com/office/drawing/2015/06/chart">
            <c:ext xmlns:c16="http://schemas.microsoft.com/office/drawing/2014/chart" uri="{C3380CC4-5D6E-409C-BE32-E72D297353CC}">
              <c16:uniqueId val="{00000000-3183-4D59-A5C8-299ED96E256F}"/>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3'!$D$32:$G$32</c15:sqref>
                  </c15:fullRef>
                </c:ext>
              </c:extLst>
              <c:f>'Anexo 3'!$F$32</c:f>
              <c:numCache>
                <c:formatCode>_-* #,##0_-;\-* #,##0_-;_-* "-"??_-;_-@_-</c:formatCode>
                <c:ptCount val="1"/>
                <c:pt idx="0">
                  <c:v>10669</c:v>
                </c:pt>
              </c:numCache>
            </c:numRef>
          </c:val>
          <c:extLst xmlns:c16r2="http://schemas.microsoft.com/office/drawing/2015/06/chart">
            <c:ext xmlns:c16="http://schemas.microsoft.com/office/drawing/2014/chart" uri="{C3380CC4-5D6E-409C-BE32-E72D297353CC}">
              <c16:uniqueId val="{00000001-3183-4D59-A5C8-299ED96E256F}"/>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3'!$D$33:$G$33</c15:sqref>
                  </c15:fullRef>
                </c:ext>
              </c:extLst>
              <c:f>'Anexo 3'!$F$33</c:f>
              <c:numCache>
                <c:formatCode>_-* #,##0_-;\-* #,##0_-;_-* "-"??_-;_-@_-</c:formatCode>
                <c:ptCount val="1"/>
                <c:pt idx="0">
                  <c:v>7023</c:v>
                </c:pt>
              </c:numCache>
            </c:numRef>
          </c:val>
          <c:extLst xmlns:c16r2="http://schemas.microsoft.com/office/drawing/2015/06/chart">
            <c:ext xmlns:c16="http://schemas.microsoft.com/office/drawing/2014/chart" uri="{C3380CC4-5D6E-409C-BE32-E72D297353CC}">
              <c16:uniqueId val="{00000002-3183-4D59-A5C8-299ED96E256F}"/>
            </c:ext>
          </c:extLst>
        </c:ser>
        <c:ser>
          <c:idx val="3"/>
          <c:order val="3"/>
          <c:tx>
            <c:strRef>
              <c:f>'Anexo 3'!$C$34</c:f>
              <c:strCache>
                <c:ptCount val="1"/>
                <c:pt idx="0">
                  <c:v>Programa Construyendo la Base de los Aprendizajes (CON BASE)</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3'!$D$34:$G$34</c15:sqref>
                  </c15:fullRef>
                </c:ext>
              </c:extLst>
              <c:f>'Anexo 3'!$F$34</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3-3183-4D59-A5C8-299ED96E256F}"/>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3'!$D$35:$G$35</c15:sqref>
                  </c15:fullRef>
                </c:ext>
              </c:extLst>
              <c:f>'Anexo 3'!$F$35</c:f>
              <c:numCache>
                <c:formatCode>_-* #,##0_-;\-* #,##0_-;_-* "-"??_-;_-@_-</c:formatCode>
                <c:ptCount val="1"/>
                <c:pt idx="0">
                  <c:v>57</c:v>
                </c:pt>
              </c:numCache>
            </c:numRef>
          </c:val>
          <c:extLst xmlns:c16r2="http://schemas.microsoft.com/office/drawing/2015/06/chart">
            <c:ext xmlns:c16="http://schemas.microsoft.com/office/drawing/2014/chart" uri="{C3380CC4-5D6E-409C-BE32-E72D297353CC}">
              <c16:uniqueId val="{00000004-3183-4D59-A5C8-299ED96E256F}"/>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3'!$D$36:$G$36</c15:sqref>
                  </c15:fullRef>
                </c:ext>
              </c:extLst>
              <c:f>'Anexo 3'!$F$36</c:f>
              <c:numCache>
                <c:formatCode>_-* #,##0_-;\-* #,##0_-;_-* "-"??_-;_-@_-</c:formatCode>
                <c:ptCount val="1"/>
                <c:pt idx="0">
                  <c:v>137</c:v>
                </c:pt>
              </c:numCache>
            </c:numRef>
          </c:val>
          <c:extLst xmlns:c16r2="http://schemas.microsoft.com/office/drawing/2015/06/chart">
            <c:ext xmlns:c16="http://schemas.microsoft.com/office/drawing/2014/chart" uri="{C3380CC4-5D6E-409C-BE32-E72D297353CC}">
              <c16:uniqueId val="{00000005-3183-4D59-A5C8-299ED96E256F}"/>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3'!$D$37:$G$37</c15:sqref>
                  </c15:fullRef>
                </c:ext>
              </c:extLst>
              <c:f>'Anexo 3'!$F$37</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6-3183-4D59-A5C8-299ED96E256F}"/>
            </c:ext>
          </c:extLst>
        </c:ser>
        <c:dLbls>
          <c:showLegendKey val="0"/>
          <c:showVal val="0"/>
          <c:showCatName val="0"/>
          <c:showSerName val="0"/>
          <c:showPercent val="0"/>
          <c:showBubbleSize val="0"/>
        </c:dLbls>
        <c:gapWidth val="219"/>
        <c:overlap val="-27"/>
        <c:axId val="-1795415632"/>
        <c:axId val="-1795416176"/>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3'!$F$29:$F$30</c15:sqref>
                        </c15:formulaRef>
                      </c:ext>
                    </c:extLst>
                    <c:multiLvlStrCache>
                      <c:ptCount val="1"/>
                      <c:lvl>
                        <c:pt idx="0">
                          <c:v>Jul./Sept.</c:v>
                        </c:pt>
                      </c:lvl>
                      <c:lvl/>
                    </c:multiLvlStrCache>
                  </c:multiLvlStrRef>
                </c:cat>
                <c:val>
                  <c:numRef>
                    <c:extLst>
                      <c:ext uri="{02D57815-91ED-43cb-92C2-25804820EDAC}">
                        <c15:fullRef>
                          <c15:sqref>'Anexo 3'!$D$38:$G$38</c15:sqref>
                        </c15:fullRef>
                        <c15:formulaRef>
                          <c15:sqref>'Anexo 3'!$F$38</c15:sqref>
                        </c15:formulaRef>
                      </c:ext>
                    </c:extLst>
                    <c:numCache>
                      <c:formatCode>#,##0</c:formatCode>
                      <c:ptCount val="1"/>
                      <c:pt idx="0">
                        <c:v>18155</c:v>
                      </c:pt>
                    </c:numCache>
                  </c:numRef>
                </c:val>
                <c:extLst xmlns:c16r2="http://schemas.microsoft.com/office/drawing/2015/06/chart">
                  <c:ext xmlns:c16="http://schemas.microsoft.com/office/drawing/2014/chart" uri="{C3380CC4-5D6E-409C-BE32-E72D297353CC}">
                    <c16:uniqueId val="{00000007-3183-4D59-A5C8-299ED96E256F}"/>
                  </c:ext>
                </c:extLst>
              </c15:ser>
            </c15:filteredBarSeries>
          </c:ext>
        </c:extLst>
      </c:barChart>
      <c:catAx>
        <c:axId val="-179541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95416176"/>
        <c:crosses val="autoZero"/>
        <c:auto val="1"/>
        <c:lblAlgn val="ctr"/>
        <c:lblOffset val="100"/>
        <c:noMultiLvlLbl val="0"/>
      </c:catAx>
      <c:valAx>
        <c:axId val="-179541617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95415632"/>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r>
              <a:rPr lang="en-US" sz="1000"/>
              <a:t>% Becas otorgadas por Áreas Académicas </a:t>
            </a:r>
            <a:r>
              <a:rPr lang="en-US" sz="1000" b="1" i="0" u="none" strike="noStrike" baseline="0">
                <a:effectLst/>
              </a:rPr>
              <a:t>vs Meta del trimestre establecida </a:t>
            </a:r>
          </a:p>
          <a:p>
            <a:pPr>
              <a:defRPr sz="1000"/>
            </a:pPr>
            <a:r>
              <a:rPr lang="en-US" sz="1000" b="1" i="0" u="none" strike="noStrike" baseline="0">
                <a:effectLst/>
              </a:rPr>
              <a:t>Periodo julio-septiembre 2023.</a:t>
            </a:r>
            <a:endParaRPr lang="en-US" sz="1000"/>
          </a:p>
        </c:rich>
      </c:tx>
      <c:layout>
        <c:manualLayout>
          <c:xMode val="edge"/>
          <c:yMode val="edge"/>
          <c:x val="0.13734199283483725"/>
          <c:y val="0"/>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endParaRPr lang="es-DO"/>
        </a:p>
      </c:txPr>
    </c:title>
    <c:autoTitleDeleted val="0"/>
    <c:plotArea>
      <c:layout>
        <c:manualLayout>
          <c:layoutTarget val="inner"/>
          <c:xMode val="edge"/>
          <c:yMode val="edge"/>
          <c:x val="2.5330754251252089E-2"/>
          <c:y val="0.2156446448696468"/>
          <c:w val="0.48644093117603121"/>
          <c:h val="0.64223581965939058"/>
        </c:manualLayout>
      </c:layout>
      <c:barChart>
        <c:barDir val="bar"/>
        <c:grouping val="clustered"/>
        <c:varyColors val="0"/>
        <c:ser>
          <c:idx val="0"/>
          <c:order val="0"/>
          <c:tx>
            <c:strRef>
              <c:f>'Anexo 4'!$D$28</c:f>
              <c:strCache>
                <c:ptCount val="1"/>
                <c:pt idx="0">
                  <c:v>% Logrado vs Meta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FC00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FA1-49BC-ACC1-C2A0D659E60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FA1-49BC-ACC1-C2A0D659E60F}"/>
              </c:ext>
            </c:extLst>
          </c:dPt>
          <c:dPt>
            <c:idx val="3"/>
            <c:invertIfNegative val="0"/>
            <c:bubble3D val="0"/>
            <c:spPr>
              <a:solidFill>
                <a:srgbClr val="92D05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DC6D-468A-9749-8238F05497F7}"/>
              </c:ext>
            </c:extLst>
          </c:dPt>
          <c:dLbls>
            <c:dLbl>
              <c:idx val="3"/>
              <c:layout>
                <c:manualLayout>
                  <c:x val="-4.406005678325873E-4"/>
                  <c:y val="-9.89628079501180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6D-468A-9749-8238F05497F7}"/>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'Anexo 4'!$C$29:$C$32</c:f>
              <c:strCache>
                <c:ptCount val="4"/>
                <c:pt idx="1">
                  <c:v>Programa Formación Inicial</c:v>
                </c:pt>
                <c:pt idx="2">
                  <c:v>Posgrado</c:v>
                </c:pt>
                <c:pt idx="3">
                  <c:v>Diplomados y Talleres, congresos, cursos y seminarios</c:v>
                </c:pt>
              </c:strCache>
            </c:strRef>
          </c:cat>
          <c:val>
            <c:numRef>
              <c:f>'Anexo 4'!$D$29:$D$32</c:f>
              <c:numCache>
                <c:formatCode>0%</c:formatCode>
                <c:ptCount val="4"/>
                <c:pt idx="1">
                  <c:v>0.71733333333333338</c:v>
                </c:pt>
                <c:pt idx="2">
                  <c:v>0.27714285714285714</c:v>
                </c:pt>
                <c:pt idx="3" formatCode="0.0%">
                  <c:v>0.83717408791936776</c:v>
                </c:pt>
              </c:numCache>
            </c:numRef>
          </c:val>
          <c:extLst xmlns:c16r2="http://schemas.microsoft.com/office/drawing/2015/06/chart">
            <c:ext xmlns:c16="http://schemas.microsoft.com/office/drawing/2014/chart" uri="{C3380CC4-5D6E-409C-BE32-E72D297353CC}">
              <c16:uniqueId val="{00000000-1F45-4BB0-A032-01071405A1DA}"/>
            </c:ext>
          </c:extLst>
        </c:ser>
        <c:dLbls>
          <c:showLegendKey val="0"/>
          <c:showVal val="0"/>
          <c:showCatName val="0"/>
          <c:showSerName val="0"/>
          <c:showPercent val="0"/>
          <c:showBubbleSize val="0"/>
        </c:dLbls>
        <c:gapWidth val="100"/>
        <c:axId val="-1795411280"/>
        <c:axId val="-1795409104"/>
      </c:barChart>
      <c:valAx>
        <c:axId val="-1795409104"/>
        <c:scaling>
          <c:orientation val="minMax"/>
        </c:scaling>
        <c:delete val="1"/>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crossAx val="-1795411280"/>
        <c:crosses val="autoZero"/>
        <c:crossBetween val="between"/>
      </c:valAx>
      <c:catAx>
        <c:axId val="-1795411280"/>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1795409104"/>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a:solidFill>
        <a:schemeClr val="accent1"/>
      </a:solidFill>
    </a:ln>
    <a:effectLst/>
  </c:spPr>
  <c:txPr>
    <a:bodyPr/>
    <a:lstStyle/>
    <a:p>
      <a:pPr>
        <a:defRPr>
          <a:solidFill>
            <a:sysClr val="windowText" lastClr="000000"/>
          </a:solidFill>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a:t>
            </a:r>
          </a:p>
          <a:p>
            <a:pPr>
              <a:defRPr sz="1000" b="1">
                <a:solidFill>
                  <a:sysClr val="windowText" lastClr="000000"/>
                </a:solidFill>
              </a:defRPr>
            </a:pPr>
            <a:r>
              <a:rPr lang="en-US" sz="1000" b="1" i="0" baseline="0">
                <a:solidFill>
                  <a:sysClr val="windowText" lastClr="000000"/>
                </a:solidFill>
                <a:effectLst/>
              </a:rPr>
              <a:t>Distribución de bachilleres becados en licenciaturas</a:t>
            </a:r>
            <a:r>
              <a:rPr lang="es-DO" sz="1000" b="1" i="0" baseline="0">
                <a:solidFill>
                  <a:sysClr val="windowText" lastClr="000000"/>
                </a:solidFill>
                <a:effectLst/>
              </a:rPr>
              <a:t> por</a:t>
            </a:r>
            <a:r>
              <a:rPr lang="en-US" sz="1000" b="1" i="0" baseline="0">
                <a:solidFill>
                  <a:sysClr val="windowText" lastClr="000000"/>
                </a:solidFill>
                <a:effectLst/>
              </a:rPr>
              <a:t> área formativa</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2428184938421159"/>
          <c:y val="1.9092874615934039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894555488256277"/>
          <c:y val="0.29780858178011732"/>
          <c:w val="0.63715700922000129"/>
          <c:h val="0.49317474940190648"/>
        </c:manualLayout>
      </c:layout>
      <c:barChart>
        <c:barDir val="bar"/>
        <c:grouping val="clustered"/>
        <c:varyColors val="0"/>
        <c:ser>
          <c:idx val="0"/>
          <c:order val="0"/>
          <c:tx>
            <c:strRef>
              <c:f>'3er trimestre'!$C$22</c:f>
              <c:strCache>
                <c:ptCount val="1"/>
                <c:pt idx="0">
                  <c:v>Docentes Beneficiados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trimestre'!$B$23:$B$29</c:f>
              <c:strCache>
                <c:ptCount val="7"/>
                <c:pt idx="0">
                  <c:v>Ciecias Sociales</c:v>
                </c:pt>
                <c:pt idx="1">
                  <c:v>Educación Primer Ciclo</c:v>
                </c:pt>
                <c:pt idx="2">
                  <c:v>Biología</c:v>
                </c:pt>
                <c:pt idx="3">
                  <c:v>Inglés</c:v>
                </c:pt>
                <c:pt idx="4">
                  <c:v>Matemática</c:v>
                </c:pt>
                <c:pt idx="5">
                  <c:v>Artística</c:v>
                </c:pt>
                <c:pt idx="6">
                  <c:v>Lengua Española</c:v>
                </c:pt>
              </c:strCache>
            </c:strRef>
          </c:cat>
          <c:val>
            <c:numRef>
              <c:f>'3er trimestre'!$C$23:$C$29</c:f>
              <c:numCache>
                <c:formatCode>General</c:formatCode>
                <c:ptCount val="7"/>
                <c:pt idx="0">
                  <c:v>44</c:v>
                </c:pt>
                <c:pt idx="1">
                  <c:v>10</c:v>
                </c:pt>
                <c:pt idx="2">
                  <c:v>22</c:v>
                </c:pt>
                <c:pt idx="3">
                  <c:v>87</c:v>
                </c:pt>
                <c:pt idx="4">
                  <c:v>80</c:v>
                </c:pt>
                <c:pt idx="5">
                  <c:v>8</c:v>
                </c:pt>
                <c:pt idx="6">
                  <c:v>18</c:v>
                </c:pt>
              </c:numCache>
            </c:numRef>
          </c:val>
          <c:extLst xmlns:c16r2="http://schemas.microsoft.com/office/drawing/2015/06/chart">
            <c:ext xmlns:c16="http://schemas.microsoft.com/office/drawing/2014/chart" uri="{C3380CC4-5D6E-409C-BE32-E72D297353CC}">
              <c16:uniqueId val="{00000000-78BE-42A7-8705-278F1A22E7FC}"/>
            </c:ext>
          </c:extLst>
        </c:ser>
        <c:ser>
          <c:idx val="1"/>
          <c:order val="1"/>
          <c:tx>
            <c:strRef>
              <c:f>'3er trimestre'!$D$22</c:f>
              <c:strCache>
                <c:ptCount val="1"/>
                <c:pt idx="0">
                  <c:v>% </c:v>
                </c:pt>
              </c:strCache>
            </c:strRef>
          </c:tx>
          <c:spPr>
            <a:solidFill>
              <a:schemeClr val="bg1"/>
            </a:solidFill>
            <a:ln>
              <a:noFill/>
            </a:ln>
            <a:effectLst/>
          </c:spPr>
          <c:invertIfNegative val="0"/>
          <c:cat>
            <c:strRef>
              <c:f>'3er trimestre'!$B$23:$B$29</c:f>
              <c:strCache>
                <c:ptCount val="7"/>
                <c:pt idx="0">
                  <c:v>Ciecias Sociales</c:v>
                </c:pt>
                <c:pt idx="1">
                  <c:v>Educación Primer Ciclo</c:v>
                </c:pt>
                <c:pt idx="2">
                  <c:v>Biología</c:v>
                </c:pt>
                <c:pt idx="3">
                  <c:v>Inglés</c:v>
                </c:pt>
                <c:pt idx="4">
                  <c:v>Matemática</c:v>
                </c:pt>
                <c:pt idx="5">
                  <c:v>Artística</c:v>
                </c:pt>
                <c:pt idx="6">
                  <c:v>Lengua Española</c:v>
                </c:pt>
              </c:strCache>
            </c:strRef>
          </c:cat>
          <c:val>
            <c:numRef>
              <c:f>'3er trimestre'!$D$23:$D$29</c:f>
              <c:numCache>
                <c:formatCode>0.00%</c:formatCode>
                <c:ptCount val="7"/>
                <c:pt idx="0">
                  <c:v>0.16356877323420074</c:v>
                </c:pt>
                <c:pt idx="1">
                  <c:v>3.717472118959108E-2</c:v>
                </c:pt>
                <c:pt idx="2">
                  <c:v>8.1784386617100371E-2</c:v>
                </c:pt>
                <c:pt idx="3">
                  <c:v>0.32342007434944237</c:v>
                </c:pt>
                <c:pt idx="6">
                  <c:v>6.6914498141263934E-2</c:v>
                </c:pt>
              </c:numCache>
            </c:numRef>
          </c:val>
          <c:extLst xmlns:c15="http://schemas.microsoft.com/office/drawing/2012/chart" xmlns:c16r2="http://schemas.microsoft.com/office/drawing/2015/06/chart">
            <c:ext xmlns:c16="http://schemas.microsoft.com/office/drawing/2014/chart" uri="{C3380CC4-5D6E-409C-BE32-E72D297353CC}">
              <c16:uniqueId val="{00000003-78BE-42A7-8705-278F1A22E7FC}"/>
            </c:ext>
          </c:extLst>
        </c:ser>
        <c:dLbls>
          <c:showLegendKey val="0"/>
          <c:showVal val="0"/>
          <c:showCatName val="0"/>
          <c:showSerName val="0"/>
          <c:showPercent val="0"/>
          <c:showBubbleSize val="0"/>
        </c:dLbls>
        <c:gapWidth val="182"/>
        <c:axId val="-1345069280"/>
        <c:axId val="-1345071456"/>
        <c:extLst xmlns:c16r2="http://schemas.microsoft.com/office/drawing/2015/06/chart"/>
      </c:barChart>
      <c:catAx>
        <c:axId val="-1345069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71456"/>
        <c:crosses val="autoZero"/>
        <c:auto val="1"/>
        <c:lblAlgn val="ctr"/>
        <c:lblOffset val="100"/>
        <c:noMultiLvlLbl val="0"/>
      </c:catAx>
      <c:valAx>
        <c:axId val="-1345071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69280"/>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Posgrado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403-432A-8247-805D1D21EBD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403-432A-8247-805D1D21EBD9}"/>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A403-432A-8247-805D1D21EBD9}"/>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403-432A-8247-805D1D21EBD9}"/>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6-A403-432A-8247-805D1D21EBD9}"/>
              </c:ext>
            </c:extLst>
          </c:dPt>
          <c:dLbls>
            <c:dLbl>
              <c:idx val="0"/>
              <c:layout>
                <c:manualLayout>
                  <c:x val="-2.506677231383813E-2"/>
                  <c:y val="-1.972244116730794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403-432A-8247-805D1D21EBD9}"/>
                </c:ext>
                <c:ext xmlns:c15="http://schemas.microsoft.com/office/drawing/2012/chart" uri="{CE6537A1-D6FC-4f65-9D91-7224C49458BB}">
                  <c15:layout/>
                </c:ext>
              </c:extLst>
            </c:dLbl>
            <c:dLbl>
              <c:idx val="1"/>
              <c:layout>
                <c:manualLayout>
                  <c:x val="8.0734908136482944E-2"/>
                  <c:y val="-0.1493000644560100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403-432A-8247-805D1D21EBD9}"/>
                </c:ext>
                <c:ext xmlns:c15="http://schemas.microsoft.com/office/drawing/2012/chart" uri="{CE6537A1-D6FC-4f65-9D91-7224C49458BB}">
                  <c15:layout/>
                </c:ext>
              </c:extLst>
            </c:dLbl>
            <c:dLbl>
              <c:idx val="2"/>
              <c:layout>
                <c:manualLayout>
                  <c:x val="6.7757308638307021E-2"/>
                  <c:y val="-6.80566718832271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A403-432A-8247-805D1D21EBD9}"/>
                </c:ext>
                <c:ext xmlns:c15="http://schemas.microsoft.com/office/drawing/2012/chart" uri="{CE6537A1-D6FC-4f65-9D91-7224C49458BB}">
                  <c15:layout/>
                </c:ext>
              </c:extLst>
            </c:dLbl>
            <c:dLbl>
              <c:idx val="3"/>
              <c:layout>
                <c:manualLayout>
                  <c:x val="2.8002938311956289E-2"/>
                  <c:y val="-9.633177141492607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403-432A-8247-805D1D21EBD9}"/>
                </c:ext>
                <c:ext xmlns:c15="http://schemas.microsoft.com/office/drawing/2012/chart" uri="{CE6537A1-D6FC-4f65-9D91-7224C49458BB}">
                  <c15:layout/>
                </c:ext>
              </c:extLst>
            </c:dLbl>
            <c:dLbl>
              <c:idx val="4"/>
              <c:layout>
                <c:manualLayout>
                  <c:x val="0.11219795638752703"/>
                  <c:y val="-2.156051248246215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403-432A-8247-805D1D21EBD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trimestre'!$B$213:$B$217</c:f>
              <c:strCache>
                <c:ptCount val="5"/>
                <c:pt idx="0">
                  <c:v>Metropolitana</c:v>
                </c:pt>
                <c:pt idx="1">
                  <c:v>Sur</c:v>
                </c:pt>
                <c:pt idx="2">
                  <c:v>Este</c:v>
                </c:pt>
                <c:pt idx="3">
                  <c:v>Norte</c:v>
                </c:pt>
                <c:pt idx="4">
                  <c:v>Nordeste</c:v>
                </c:pt>
              </c:strCache>
            </c:strRef>
          </c:cat>
          <c:val>
            <c:numRef>
              <c:f>'3er trimestre'!$C$213:$C$217</c:f>
              <c:numCache>
                <c:formatCode>General</c:formatCode>
                <c:ptCount val="5"/>
                <c:pt idx="0">
                  <c:v>75</c:v>
                </c:pt>
                <c:pt idx="1">
                  <c:v>46</c:v>
                </c:pt>
                <c:pt idx="2">
                  <c:v>66</c:v>
                </c:pt>
                <c:pt idx="3">
                  <c:v>2</c:v>
                </c:pt>
                <c:pt idx="4">
                  <c:v>5</c:v>
                </c:pt>
              </c:numCache>
            </c:numRef>
          </c:val>
          <c:extLst xmlns:c16r2="http://schemas.microsoft.com/office/drawing/2015/06/chart">
            <c:ext xmlns:c16="http://schemas.microsoft.com/office/drawing/2014/chart" uri="{C3380CC4-5D6E-409C-BE32-E72D297353CC}">
              <c16:uniqueId val="{00000000-A403-432A-8247-805D1D21EBD9}"/>
            </c:ext>
          </c:extLst>
        </c:ser>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9CC4-462F-9C7B-8E565A9E9C4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9CC4-462F-9C7B-8E565A9E9C4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9CC4-462F-9C7B-8E565A9E9C4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9CC4-462F-9C7B-8E565A9E9C4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9CC4-462F-9C7B-8E565A9E9C42}"/>
              </c:ext>
            </c:extLst>
          </c:dPt>
          <c:cat>
            <c:strRef>
              <c:f>'3er trimestre'!$B$213:$B$217</c:f>
              <c:strCache>
                <c:ptCount val="5"/>
                <c:pt idx="0">
                  <c:v>Metropolitana</c:v>
                </c:pt>
                <c:pt idx="1">
                  <c:v>Sur</c:v>
                </c:pt>
                <c:pt idx="2">
                  <c:v>Este</c:v>
                </c:pt>
                <c:pt idx="3">
                  <c:v>Norte</c:v>
                </c:pt>
                <c:pt idx="4">
                  <c:v>Nordeste</c:v>
                </c:pt>
              </c:strCache>
            </c:strRef>
          </c:cat>
          <c:val>
            <c:numRef>
              <c:f>'3er trimestre'!$D$213:$D$217</c:f>
              <c:numCache>
                <c:formatCode>0%</c:formatCode>
                <c:ptCount val="5"/>
                <c:pt idx="0">
                  <c:v>0.38659793814432991</c:v>
                </c:pt>
                <c:pt idx="1">
                  <c:v>0.23711340206185566</c:v>
                </c:pt>
                <c:pt idx="2">
                  <c:v>0.34020618556701032</c:v>
                </c:pt>
                <c:pt idx="3">
                  <c:v>1.0309278350515464E-2</c:v>
                </c:pt>
                <c:pt idx="4">
                  <c:v>2.5773195876288658E-2</c:v>
                </c:pt>
              </c:numCache>
            </c:numRef>
          </c:val>
          <c:extLst xmlns:c16r2="http://schemas.microsoft.com/office/drawing/2015/06/chart">
            <c:ext xmlns:c16="http://schemas.microsoft.com/office/drawing/2014/chart" uri="{C3380CC4-5D6E-409C-BE32-E72D297353CC}">
              <c16:uniqueId val="{00000001-A403-432A-8247-805D1D21EBD9}"/>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r>
              <a:rPr lang="en-US" sz="1000" b="1" i="0" baseline="0">
                <a:solidFill>
                  <a:sysClr val="windowText" lastClr="000000"/>
                </a:solidFill>
                <a:effectLst/>
              </a:rPr>
              <a:t>  </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solidFill>
                  <a:sysClr val="windowText" lastClr="000000"/>
                </a:solidFill>
                <a:effectLst/>
              </a:rPr>
              <a:t>% Becas otorgadas según Eje Geográfico</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2027279376963125"/>
          <c:y val="3.12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D020-4EA9-ACBC-76A1EB810E11}"/>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D020-4EA9-ACBC-76A1EB810E11}"/>
              </c:ext>
            </c:extLst>
          </c:dPt>
          <c:dPt>
            <c:idx val="4"/>
            <c:bubble3D val="0"/>
            <c:spPr>
              <a:solidFill>
                <a:srgbClr val="FF0000"/>
              </a:solidFill>
              <a:ln w="25400">
                <a:solidFill>
                  <a:srgbClr val="FF0000"/>
                </a:solidFill>
              </a:ln>
              <a:effectLst/>
              <a:sp3d contourW="25400">
                <a:contourClr>
                  <a:srgbClr val="FF0000"/>
                </a:contourClr>
              </a:sp3d>
            </c:spPr>
            <c:extLst xmlns:c16r2="http://schemas.microsoft.com/office/drawing/2015/06/chart">
              <c:ext xmlns:c16="http://schemas.microsoft.com/office/drawing/2014/chart" uri="{C3380CC4-5D6E-409C-BE32-E72D297353CC}">
                <c16:uniqueId val="{00000014-D020-4EA9-ACBC-76A1EB810E1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'3er trimestre'!$B$167:$B$171</c:f>
              <c:strCache>
                <c:ptCount val="5"/>
                <c:pt idx="0">
                  <c:v>Metropolitana</c:v>
                </c:pt>
                <c:pt idx="1">
                  <c:v>Sur</c:v>
                </c:pt>
                <c:pt idx="2">
                  <c:v>Este</c:v>
                </c:pt>
                <c:pt idx="3">
                  <c:v>Norte</c:v>
                </c:pt>
                <c:pt idx="4">
                  <c:v>Nordeste</c:v>
                </c:pt>
              </c:strCache>
            </c:strRef>
          </c:cat>
          <c:val>
            <c:numRef>
              <c:f>'3er trimestre'!$D$167:$D$171</c:f>
              <c:numCache>
                <c:formatCode>0.0%</c:formatCode>
                <c:ptCount val="5"/>
                <c:pt idx="0">
                  <c:v>0.29038832277609472</c:v>
                </c:pt>
                <c:pt idx="1">
                  <c:v>0.34960066097493803</c:v>
                </c:pt>
                <c:pt idx="2">
                  <c:v>9.1875516386670339E-2</c:v>
                </c:pt>
                <c:pt idx="3">
                  <c:v>0.14893968603690444</c:v>
                </c:pt>
                <c:pt idx="4">
                  <c:v>0.11919581382539246</c:v>
                </c:pt>
              </c:numCache>
            </c:numRef>
          </c:val>
          <c:extLst xmlns:c16r2="http://schemas.microsoft.com/office/drawing/2015/06/chart">
            <c:ext xmlns:c16="http://schemas.microsoft.com/office/drawing/2014/chart" uri="{C3380CC4-5D6E-409C-BE32-E72D297353CC}">
              <c16:uniqueId val="{00000015-D020-4EA9-ACBC-76A1EB810E11}"/>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D020-4EA9-ACBC-76A1EB810E11}"/>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020-4EA9-ACBC-76A1EB810E11}"/>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020-4EA9-ACBC-76A1EB810E11}"/>
                    </c:ext>
                  </c:extLst>
                </c:dPt>
                <c:dLbls>
                  <c:dLbl>
                    <c:idx val="0"/>
                    <c:layout>
                      <c:manualLayout>
                        <c:x val="-5.4365847711659129E-2"/>
                        <c:y val="4.176714238845144E-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9A925A29-14A2-4689-885E-1945DA6EF355}" type="VALUE">
                            <a:rPr lang="en-US"/>
                            <a:pPr>
                              <a:defRPr b="1">
                                <a:solidFill>
                                  <a:srgbClr val="FF0000"/>
                                </a:solidFill>
                              </a:defRPr>
                            </a:pPr>
                            <a:t>[VALOR]</a:t>
                          </a:fld>
                          <a:r>
                            <a:rPr lang="en-US" baseline="0"/>
                            <a:t>, 22.3%</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D020-4EA9-ACBC-76A1EB810E11}"/>
                      </c:ext>
                      <c:ext uri="{CE6537A1-D6FC-4f65-9D91-7224C49458BB}">
                        <c15:layout>
                          <c:manualLayout>
                            <c:w val="0.11029158240465842"/>
                            <c:h val="0.16658874671916007"/>
                          </c:manualLayout>
                        </c15:layout>
                        <c15:dlblFieldTable/>
                        <c15:showDataLabelsRange val="0"/>
                      </c:ext>
                    </c:extLst>
                  </c:dLbl>
                  <c:dLbl>
                    <c:idx val="1"/>
                    <c:layout>
                      <c:manualLayout>
                        <c:x val="-8.8650803895428071E-4"/>
                        <c:y val="-9.3515625000000005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D20BE4B2-A0E8-4530-B6E0-FAC572B29C0B}" type="VALUE">
                            <a:rPr lang="en-US"/>
                            <a:pPr>
                              <a:defRPr b="1">
                                <a:solidFill>
                                  <a:srgbClr val="FF0000"/>
                                </a:solidFill>
                              </a:defRPr>
                            </a:pPr>
                            <a:t>[VALOR]</a:t>
                          </a:fld>
                          <a:r>
                            <a:rPr lang="en-US" baseline="0"/>
                            <a:t>, 17.9%</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D020-4EA9-ACBC-76A1EB810E11}"/>
                      </c:ext>
                      <c:ext uri="{CE6537A1-D6FC-4f65-9D91-7224C49458BB}">
                        <c15:layout>
                          <c:manualLayout>
                            <c:w val="0.11029158240465842"/>
                            <c:h val="0.15617208005249342"/>
                          </c:manualLayout>
                        </c15:layout>
                        <c15:dlblFieldTable/>
                        <c15:showDataLabelsRange val="0"/>
                      </c:ext>
                    </c:extLst>
                  </c:dLbl>
                  <c:dLbl>
                    <c:idx val="2"/>
                    <c:layout>
                      <c:manualLayout>
                        <c:x val="-4.3715846994535464E-2"/>
                        <c:y val="-5.14513615485564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D020-4EA9-ACBC-76A1EB810E11}"/>
                      </c:ext>
                      <c:ext uri="{CE6537A1-D6FC-4f65-9D91-7224C49458BB}">
                        <c15:layout>
                          <c:manualLayout>
                            <c:w val="0.10109289617486339"/>
                            <c:h val="0.17838541666666666"/>
                          </c:manualLayout>
                        </c15:layout>
                      </c:ext>
                    </c:extLst>
                  </c:dLbl>
                  <c:dLbl>
                    <c:idx val="3"/>
                    <c:layout>
                      <c:manualLayout>
                        <c:x val="-5.239877802159976E-3"/>
                        <c:y val="-0.1261335301837270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B2DA0DBB-081C-4854-9DF7-80007DACA696}" type="VALUE">
                            <a:rPr lang="en-US"/>
                            <a:pPr>
                              <a:defRPr b="1">
                                <a:solidFill>
                                  <a:srgbClr val="FF0000"/>
                                </a:solidFill>
                              </a:defRPr>
                            </a:pPr>
                            <a:t>[VALOR]</a:t>
                          </a:fld>
                          <a:r>
                            <a:rPr lang="en-US" baseline="0"/>
                            <a:t>, 28.4%</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D020-4EA9-ACBC-76A1EB810E11}"/>
                      </c:ext>
                      <c:ext uri="{CE6537A1-D6FC-4f65-9D91-7224C49458BB}">
                        <c15:layout>
                          <c:manualLayout>
                            <c:w val="0.12122054415329231"/>
                            <c:h val="0.1978387467191601"/>
                          </c:manualLayout>
                        </c15:layout>
                        <c15:dlblFieldTable/>
                        <c15:showDataLabelsRange val="0"/>
                      </c:ext>
                    </c:extLst>
                  </c:dLbl>
                  <c:dLbl>
                    <c:idx val="4"/>
                    <c:layout>
                      <c:manualLayout>
                        <c:x val="2.5857894812328752E-2"/>
                        <c:y val="-3.256049048556430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D020-4EA9-ACBC-76A1EB810E11}"/>
                      </c:ext>
                      <c:ext uri="{CE6537A1-D6FC-4f65-9D91-7224C49458BB}">
                        <c15:layout>
                          <c:manualLayout>
                            <c:w val="0.1066485951551138"/>
                            <c:h val="0.1770054133858267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trimestre'!$B$167:$B$171</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trimestre'!$C$167:$C$171</c15:sqref>
                        </c15:formulaRef>
                      </c:ext>
                    </c:extLst>
                    <c:numCache>
                      <c:formatCode>General</c:formatCode>
                      <c:ptCount val="5"/>
                      <c:pt idx="0">
                        <c:v>5272</c:v>
                      </c:pt>
                      <c:pt idx="1">
                        <c:v>6347</c:v>
                      </c:pt>
                      <c:pt idx="2">
                        <c:v>1668</c:v>
                      </c:pt>
                      <c:pt idx="3">
                        <c:v>2704</c:v>
                      </c:pt>
                      <c:pt idx="4">
                        <c:v>2164</c:v>
                      </c:pt>
                    </c:numCache>
                  </c:numRef>
                </c:val>
                <c:extLst xmlns:c16r2="http://schemas.microsoft.com/office/drawing/2015/06/chart">
                  <c:ext xmlns:c16="http://schemas.microsoft.com/office/drawing/2014/chart" uri="{C3380CC4-5D6E-409C-BE32-E72D297353CC}">
                    <c16:uniqueId val="{0000000A-D020-4EA9-ACBC-76A1EB810E11}"/>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Inicial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9B3E-4160-B3A8-0C0A98FBDED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9B3E-4160-B3A8-0C0A98FBDEDA}"/>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9B3E-4160-B3A8-0C0A98FBDEDA}"/>
              </c:ext>
            </c:extLst>
          </c:dPt>
          <c:dLbls>
            <c:dLbl>
              <c:idx val="0"/>
              <c:layout>
                <c:manualLayout>
                  <c:x val="-8.2291736260240195E-2"/>
                  <c:y val="-5.609704192381357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B3E-4160-B3A8-0C0A98FBDEDA}"/>
                </c:ext>
                <c:ext xmlns:c15="http://schemas.microsoft.com/office/drawing/2012/chart" uri="{CE6537A1-D6FC-4f65-9D91-7224C49458BB}">
                  <c15:layout/>
                </c:ext>
              </c:extLst>
            </c:dLbl>
            <c:dLbl>
              <c:idx val="4"/>
              <c:layout>
                <c:manualLayout>
                  <c:x val="8.3169808319414618E-2"/>
                  <c:y val="-1.772008228701142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9B3E-4160-B3A8-0C0A98FBDED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'3er trimestre'!$B$182:$B$186</c:f>
              <c:strCache>
                <c:ptCount val="5"/>
                <c:pt idx="0">
                  <c:v>Metropolitana</c:v>
                </c:pt>
                <c:pt idx="1">
                  <c:v>Sur</c:v>
                </c:pt>
                <c:pt idx="2">
                  <c:v>Este</c:v>
                </c:pt>
                <c:pt idx="3">
                  <c:v>Norte</c:v>
                </c:pt>
                <c:pt idx="4">
                  <c:v>Nordeste</c:v>
                </c:pt>
              </c:strCache>
            </c:strRef>
          </c:cat>
          <c:val>
            <c:numRef>
              <c:f>'3er trimestre'!$D$182:$D$186</c:f>
              <c:numCache>
                <c:formatCode>0.0%</c:formatCode>
                <c:ptCount val="5"/>
                <c:pt idx="0">
                  <c:v>0.55762081784386619</c:v>
                </c:pt>
                <c:pt idx="1">
                  <c:v>3.717472118959108E-2</c:v>
                </c:pt>
                <c:pt idx="2">
                  <c:v>0.11895910780669144</c:v>
                </c:pt>
                <c:pt idx="3">
                  <c:v>0.1449814126394052</c:v>
                </c:pt>
                <c:pt idx="4">
                  <c:v>0.14126394052044611</c:v>
                </c:pt>
              </c:numCache>
            </c:numRef>
          </c:val>
          <c:extLst xmlns:c16r2="http://schemas.microsoft.com/office/drawing/2015/06/chart">
            <c:ext xmlns:c16="http://schemas.microsoft.com/office/drawing/2014/chart" uri="{C3380CC4-5D6E-409C-BE32-E72D297353CC}">
              <c16:uniqueId val="{00000015-9B3E-4160-B3A8-0C0A98FBDEDA}"/>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9B3E-4160-B3A8-0C0A98FBDEDA}"/>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B3E-4160-B3A8-0C0A98FBDEDA}"/>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9B3E-4160-B3A8-0C0A98FBDEDA}"/>
                    </c:ext>
                  </c:extLst>
                </c:dPt>
                <c:dLbls>
                  <c:dLbl>
                    <c:idx val="0"/>
                    <c:layout>
                      <c:manualLayout>
                        <c:x val="-3.9733715103793844E-2"/>
                        <c:y val="-4.0166702135206074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3A296A09-DD74-40FA-94FE-FE04B57C0D0E}" type="VALUE">
                            <a:rPr lang="en-US"/>
                            <a:pPr>
                              <a:defRPr b="1">
                                <a:solidFill>
                                  <a:srgbClr val="FF0000"/>
                                </a:solidFill>
                              </a:defRPr>
                            </a:pPr>
                            <a:t>[VALOR]</a:t>
                          </a:fld>
                          <a:r>
                            <a:rPr lang="en-US" baseline="0"/>
                            <a:t>, 33.7%</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9B3E-4160-B3A8-0C0A98FBDEDA}"/>
                      </c:ext>
                      <c:ext uri="{CE6537A1-D6FC-4f65-9D91-7224C49458BB}">
                        <c15:layout>
                          <c:manualLayout>
                            <c:w val="0.13395975503062119"/>
                            <c:h val="0.19210233855903144"/>
                          </c:manualLayout>
                        </c15:layout>
                        <c15:dlblFieldTable/>
                        <c15:showDataLabelsRange val="0"/>
                      </c:ext>
                    </c:extLst>
                  </c:dLbl>
                  <c:dLbl>
                    <c:idx val="1"/>
                    <c:layout>
                      <c:manualLayout>
                        <c:x val="-2.6262626262626265E-2"/>
                        <c:y val="-0.24432527015204181"/>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2E2E3A3D-B028-4ABD-95F4-330F21844DB2}" type="VALUE">
                            <a:rPr lang="en-US"/>
                            <a:pPr>
                              <a:defRPr b="1">
                                <a:solidFill>
                                  <a:srgbClr val="FF0000"/>
                                </a:solidFill>
                              </a:defRPr>
                            </a:pPr>
                            <a:t>[VALOR]</a:t>
                          </a:fld>
                          <a:r>
                            <a:rPr lang="en-US" baseline="0"/>
                            <a:t>, 29.8%</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9B3E-4160-B3A8-0C0A98FBDEDA}"/>
                      </c:ext>
                      <c:ext uri="{CE6537A1-D6FC-4f65-9D91-7224C49458BB}">
                        <c15:layout>
                          <c:manualLayout>
                            <c:w val="0.13030303030303031"/>
                            <c:h val="0.21171171171171171"/>
                          </c:manualLayout>
                        </c15:layout>
                        <c15:dlblFieldTable/>
                        <c15:showDataLabelsRange val="0"/>
                      </c:ext>
                    </c:extLst>
                  </c:dLbl>
                  <c:dLbl>
                    <c:idx val="3"/>
                    <c:layout>
                      <c:manualLayout>
                        <c:x val="3.9857417115185048E-2"/>
                        <c:y val="-6.537533103970111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9B3E-4160-B3A8-0C0A98FBDEDA}"/>
                      </c:ext>
                      <c:ext uri="{CE6537A1-D6FC-4f65-9D91-7224C49458BB}">
                        <c15:layout>
                          <c:manualLayout>
                            <c:w val="8.9515310586176733E-2"/>
                            <c:h val="0.16207230852900145"/>
                          </c:manualLayout>
                        </c15:layout>
                      </c:ext>
                    </c:extLst>
                  </c:dLbl>
                  <c:dLbl>
                    <c:idx val="4"/>
                    <c:layout>
                      <c:manualLayout>
                        <c:x val="4.8053766006521913E-2"/>
                        <c:y val="-1.1101652833936299E-3"/>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9B3E-4160-B3A8-0C0A98FBDEDA}"/>
                      </c:ext>
                      <c:ext uri="{CE6537A1-D6FC-4f65-9D91-7224C49458BB}">
                        <c15:layout>
                          <c:manualLayout>
                            <c:w val="0.11779813886900502"/>
                            <c:h val="0.1800903265470194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trimestre'!$B$182:$B$186</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trimestre'!$C$182:$C$186</c15:sqref>
                        </c15:formulaRef>
                      </c:ext>
                    </c:extLst>
                    <c:numCache>
                      <c:formatCode>General</c:formatCode>
                      <c:ptCount val="5"/>
                      <c:pt idx="0">
                        <c:v>150</c:v>
                      </c:pt>
                      <c:pt idx="1">
                        <c:v>10</c:v>
                      </c:pt>
                      <c:pt idx="2">
                        <c:v>32</c:v>
                      </c:pt>
                      <c:pt idx="3">
                        <c:v>39</c:v>
                      </c:pt>
                      <c:pt idx="4">
                        <c:v>38</c:v>
                      </c:pt>
                    </c:numCache>
                  </c:numRef>
                </c:val>
                <c:extLst xmlns:c16r2="http://schemas.microsoft.com/office/drawing/2015/06/chart">
                  <c:ext xmlns:c16="http://schemas.microsoft.com/office/drawing/2014/chart" uri="{C3380CC4-5D6E-409C-BE32-E72D297353CC}">
                    <c16:uniqueId val="{0000000A-9B3E-4160-B3A8-0C0A98FBDEDA}"/>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manualLayout>
          <c:xMode val="edge"/>
          <c:yMode val="edge"/>
          <c:x val="0.15567676767676769"/>
          <c:y val="2.993591930252123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34679057009765674"/>
          <c:w val="0.98005058458601768"/>
          <c:h val="0.47302499349743443"/>
        </c:manualLayout>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3B19-4472-8148-E3DE4535D24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3B19-4472-8148-E3DE4535D24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3B19-4472-8148-E3DE4535D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'3er trimestre'!$B$197:$B$201</c:f>
              <c:strCache>
                <c:ptCount val="5"/>
                <c:pt idx="0">
                  <c:v>Metropolitana</c:v>
                </c:pt>
                <c:pt idx="1">
                  <c:v>Sur</c:v>
                </c:pt>
                <c:pt idx="2">
                  <c:v>Este</c:v>
                </c:pt>
                <c:pt idx="3">
                  <c:v>Norte</c:v>
                </c:pt>
                <c:pt idx="4">
                  <c:v>Nordeste</c:v>
                </c:pt>
              </c:strCache>
            </c:strRef>
          </c:cat>
          <c:val>
            <c:numRef>
              <c:f>'3er trimestre'!$D$197:$D$201</c:f>
              <c:numCache>
                <c:formatCode>0%</c:formatCode>
                <c:ptCount val="5"/>
                <c:pt idx="0">
                  <c:v>0.28527017861180193</c:v>
                </c:pt>
                <c:pt idx="1">
                  <c:v>0.35558444494686864</c:v>
                </c:pt>
                <c:pt idx="2">
                  <c:v>8.8740673750847834E-2</c:v>
                </c:pt>
                <c:pt idx="3">
                  <c:v>0.15052000904363555</c:v>
                </c:pt>
                <c:pt idx="4">
                  <c:v>0.11988469364684604</c:v>
                </c:pt>
              </c:numCache>
            </c:numRef>
          </c:val>
          <c:extLst xmlns:c16r2="http://schemas.microsoft.com/office/drawing/2015/06/chart">
            <c:ext xmlns:c16="http://schemas.microsoft.com/office/drawing/2014/chart" uri="{C3380CC4-5D6E-409C-BE32-E72D297353CC}">
              <c16:uniqueId val="{00000015-3B19-4472-8148-E3DE4535D247}"/>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B19-4472-8148-E3DE4535D247}"/>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B19-4472-8148-E3DE4535D247}"/>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B19-4472-8148-E3DE4535D247}"/>
                    </c:ext>
                  </c:extLst>
                </c:dPt>
                <c:dLbls>
                  <c:dLbl>
                    <c:idx val="0"/>
                    <c:layout>
                      <c:manualLayout>
                        <c:x val="-6.5104907341127741E-2"/>
                        <c:y val="-3.551677661913882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3B19-4472-8148-E3DE4535D247}"/>
                      </c:ext>
                      <c:ext uri="{CE6537A1-D6FC-4f65-9D91-7224C49458BB}"/>
                    </c:extLst>
                  </c:dLbl>
                  <c:dLbl>
                    <c:idx val="1"/>
                    <c:layout>
                      <c:manualLayout>
                        <c:x val="-8.1224528752087813E-2"/>
                        <c:y val="-0.12051311153673358"/>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3B19-4472-8148-E3DE4535D247}"/>
                      </c:ext>
                      <c:ext uri="{CE6537A1-D6FC-4f65-9D91-7224C49458BB}"/>
                    </c:extLst>
                  </c:dLbl>
                  <c:dLbl>
                    <c:idx val="3"/>
                    <c:layout>
                      <c:manualLayout>
                        <c:x val="0.11815159468702775"/>
                        <c:y val="-9.97157787708968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3B19-4472-8148-E3DE4535D247}"/>
                      </c:ext>
                      <c:ext uri="{CE6537A1-D6FC-4f65-9D91-7224C49458BB}"/>
                    </c:extLst>
                  </c:dLbl>
                  <c:dLbl>
                    <c:idx val="4"/>
                    <c:layout>
                      <c:manualLayout>
                        <c:x val="6.6114690209178359E-2"/>
                        <c:y val="-2.6305833392447565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3B19-4472-8148-E3DE4535D247}"/>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trimestre'!$B$197:$B$201</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'3er trimestre'!$C$197:$C$201</c15:sqref>
                        </c15:formulaRef>
                      </c:ext>
                    </c:extLst>
                    <c:numCache>
                      <c:formatCode>_-* #,##0_-;\-* #,##0_-;_-* "-"??_-;_-@_-</c:formatCode>
                      <c:ptCount val="5"/>
                      <c:pt idx="0">
                        <c:v>5047</c:v>
                      </c:pt>
                      <c:pt idx="1">
                        <c:v>6291</c:v>
                      </c:pt>
                      <c:pt idx="2">
                        <c:v>1570</c:v>
                      </c:pt>
                      <c:pt idx="3">
                        <c:v>2663</c:v>
                      </c:pt>
                      <c:pt idx="4">
                        <c:v>2121</c:v>
                      </c:pt>
                    </c:numCache>
                  </c:numRef>
                </c:val>
                <c:extLst xmlns:c16r2="http://schemas.microsoft.com/office/drawing/2015/06/chart">
                  <c:ext xmlns:c16="http://schemas.microsoft.com/office/drawing/2014/chart" uri="{C3380CC4-5D6E-409C-BE32-E72D297353CC}">
                    <c16:uniqueId val="{0000000A-3B19-4472-8148-E3DE4535D247}"/>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chemeClr val="bg2">
                    <a:lumMod val="10000"/>
                  </a:schemeClr>
                </a:solidFill>
              </a:defRPr>
            </a:pPr>
            <a:r>
              <a:rPr lang="en-US" sz="1000" b="1" i="0" baseline="0">
                <a:effectLst/>
              </a:rPr>
              <a:t>Total Docentes Becados por Regional</a:t>
            </a:r>
            <a:endParaRPr lang="es-DO" sz="1000">
              <a:effectLst/>
            </a:endParaRPr>
          </a:p>
          <a:p>
            <a:pPr>
              <a:defRPr sz="1000" b="1">
                <a:solidFill>
                  <a:schemeClr val="bg2">
                    <a:lumMod val="10000"/>
                  </a:schemeClr>
                </a:solidFill>
              </a:defRPr>
            </a:pPr>
            <a:r>
              <a:rPr lang="en-US" sz="1000" b="1" i="0" baseline="0">
                <a:effectLst/>
              </a:rPr>
              <a:t>Periodo julio-septiembre 2023.</a:t>
            </a:r>
            <a:endParaRPr lang="es-DO" sz="1000">
              <a:effectLst/>
            </a:endParaRPr>
          </a:p>
        </c:rich>
      </c:tx>
      <c:layout>
        <c:manualLayout>
          <c:xMode val="edge"/>
          <c:yMode val="edge"/>
          <c:x val="0.28652769365367792"/>
          <c:y val="1.6112784416019408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endParaRPr lang="es-DO"/>
        </a:p>
      </c:txPr>
    </c:title>
    <c:autoTitleDeleted val="0"/>
    <c:plotArea>
      <c:layout>
        <c:manualLayout>
          <c:layoutTarget val="inner"/>
          <c:xMode val="edge"/>
          <c:yMode val="edge"/>
          <c:x val="0.23655040716064338"/>
          <c:y val="0.10344281901590918"/>
          <c:w val="0.72627010565986949"/>
          <c:h val="0.85710293529700365"/>
        </c:manualLayout>
      </c:layout>
      <c:barChart>
        <c:barDir val="bar"/>
        <c:grouping val="clustered"/>
        <c:varyColors val="0"/>
        <c:ser>
          <c:idx val="0"/>
          <c:order val="0"/>
          <c:tx>
            <c:strRef>
              <c:f>'3er trimestre'!$C$258:$C$259</c:f>
              <c:strCache>
                <c:ptCount val="2"/>
                <c:pt idx="0">
                  <c:v>Becas Otorgadas por Programa </c:v>
                </c:pt>
                <c:pt idx="1">
                  <c:v>Inicial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trimestre'!$B$260:$B$277</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'3er trimestre'!$C$260:$C$277</c:f>
              <c:numCache>
                <c:formatCode>General</c:formatCode>
                <c:ptCount val="18"/>
                <c:pt idx="0">
                  <c:v>1</c:v>
                </c:pt>
                <c:pt idx="1">
                  <c:v>9</c:v>
                </c:pt>
                <c:pt idx="2">
                  <c:v>12</c:v>
                </c:pt>
                <c:pt idx="3">
                  <c:v>64</c:v>
                </c:pt>
                <c:pt idx="4">
                  <c:v>1</c:v>
                </c:pt>
                <c:pt idx="5">
                  <c:v>0</c:v>
                </c:pt>
                <c:pt idx="6">
                  <c:v>1</c:v>
                </c:pt>
                <c:pt idx="7">
                  <c:v>2</c:v>
                </c:pt>
                <c:pt idx="8">
                  <c:v>45</c:v>
                </c:pt>
                <c:pt idx="9">
                  <c:v>4</c:v>
                </c:pt>
                <c:pt idx="10">
                  <c:v>30</c:v>
                </c:pt>
                <c:pt idx="11">
                  <c:v>3</c:v>
                </c:pt>
                <c:pt idx="12">
                  <c:v>25</c:v>
                </c:pt>
                <c:pt idx="13">
                  <c:v>31</c:v>
                </c:pt>
                <c:pt idx="14">
                  <c:v>32</c:v>
                </c:pt>
                <c:pt idx="15">
                  <c:v>7</c:v>
                </c:pt>
                <c:pt idx="16">
                  <c:v>1</c:v>
                </c:pt>
                <c:pt idx="17">
                  <c:v>1</c:v>
                </c:pt>
              </c:numCache>
            </c:numRef>
          </c:val>
          <c:extLst xmlns:c16r2="http://schemas.microsoft.com/office/drawing/2015/06/chart">
            <c:ext xmlns:c16="http://schemas.microsoft.com/office/drawing/2014/chart" uri="{C3380CC4-5D6E-409C-BE32-E72D297353CC}">
              <c16:uniqueId val="{00000000-74C9-433C-A772-DC5248EE2910}"/>
            </c:ext>
          </c:extLst>
        </c:ser>
        <c:ser>
          <c:idx val="1"/>
          <c:order val="1"/>
          <c:tx>
            <c:strRef>
              <c:f>'3er trimestre'!$D$258:$D$259</c:f>
              <c:strCache>
                <c:ptCount val="2"/>
                <c:pt idx="0">
                  <c:v>Becas Otorgadas por Programa </c:v>
                </c:pt>
                <c:pt idx="1">
                  <c:v>Continua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trimestre'!$B$260:$B$277</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'3er trimestre'!$D$260:$D$277</c:f>
              <c:numCache>
                <c:formatCode>0</c:formatCode>
                <c:ptCount val="18"/>
                <c:pt idx="0">
                  <c:v>3811</c:v>
                </c:pt>
                <c:pt idx="1">
                  <c:v>1831</c:v>
                </c:pt>
                <c:pt idx="2">
                  <c:v>797</c:v>
                </c:pt>
                <c:pt idx="3">
                  <c:v>1172</c:v>
                </c:pt>
                <c:pt idx="4">
                  <c:v>656</c:v>
                </c:pt>
                <c:pt idx="5">
                  <c:v>335</c:v>
                </c:pt>
                <c:pt idx="6">
                  <c:v>738</c:v>
                </c:pt>
                <c:pt idx="7">
                  <c:v>1072</c:v>
                </c:pt>
                <c:pt idx="8">
                  <c:v>1339</c:v>
                </c:pt>
                <c:pt idx="9">
                  <c:v>166</c:v>
                </c:pt>
                <c:pt idx="10">
                  <c:v>517</c:v>
                </c:pt>
                <c:pt idx="11">
                  <c:v>573</c:v>
                </c:pt>
                <c:pt idx="12">
                  <c:v>668</c:v>
                </c:pt>
                <c:pt idx="13">
                  <c:v>832</c:v>
                </c:pt>
                <c:pt idx="14">
                  <c:v>705</c:v>
                </c:pt>
                <c:pt idx="15">
                  <c:v>1326</c:v>
                </c:pt>
                <c:pt idx="16">
                  <c:v>593</c:v>
                </c:pt>
                <c:pt idx="17">
                  <c:v>561</c:v>
                </c:pt>
              </c:numCache>
            </c:numRef>
          </c:val>
          <c:extLst xmlns:c16r2="http://schemas.microsoft.com/office/drawing/2015/06/chart">
            <c:ext xmlns:c16="http://schemas.microsoft.com/office/drawing/2014/chart" uri="{C3380CC4-5D6E-409C-BE32-E72D297353CC}">
              <c16:uniqueId val="{00000001-74C9-433C-A772-DC5248EE2910}"/>
            </c:ext>
          </c:extLst>
        </c:ser>
        <c:ser>
          <c:idx val="2"/>
          <c:order val="2"/>
          <c:tx>
            <c:strRef>
              <c:f>'3er trimestre'!$E$258:$E$259</c:f>
              <c:strCache>
                <c:ptCount val="2"/>
                <c:pt idx="0">
                  <c:v>Becas Otorgadas por Programa </c:v>
                </c:pt>
                <c:pt idx="1">
                  <c:v>Posgrado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'3er trimestre'!$B$260:$B$277</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'3er trimestre'!$E$260:$E$277</c:f>
              <c:numCache>
                <c:formatCode>General</c:formatCode>
                <c:ptCount val="18"/>
                <c:pt idx="0">
                  <c:v>44</c:v>
                </c:pt>
                <c:pt idx="1">
                  <c:v>0</c:v>
                </c:pt>
                <c:pt idx="2">
                  <c:v>2</c:v>
                </c:pt>
                <c:pt idx="3">
                  <c:v>30</c:v>
                </c:pt>
                <c:pt idx="4">
                  <c:v>1</c:v>
                </c:pt>
                <c:pt idx="5">
                  <c:v>0</c:v>
                </c:pt>
                <c:pt idx="6">
                  <c:v>0</c:v>
                </c:pt>
                <c:pt idx="7">
                  <c:v>0</c:v>
                </c:pt>
                <c:pt idx="8">
                  <c:v>38</c:v>
                </c:pt>
                <c:pt idx="9">
                  <c:v>0</c:v>
                </c:pt>
                <c:pt idx="10">
                  <c:v>2</c:v>
                </c:pt>
                <c:pt idx="11">
                  <c:v>0</c:v>
                </c:pt>
                <c:pt idx="12">
                  <c:v>2</c:v>
                </c:pt>
                <c:pt idx="13">
                  <c:v>66</c:v>
                </c:pt>
                <c:pt idx="14">
                  <c:v>7</c:v>
                </c:pt>
                <c:pt idx="15">
                  <c:v>0</c:v>
                </c:pt>
                <c:pt idx="16">
                  <c:v>1</c:v>
                </c:pt>
                <c:pt idx="17">
                  <c:v>1</c:v>
                </c:pt>
              </c:numCache>
            </c:numRef>
          </c:val>
          <c:extLst xmlns:c16r2="http://schemas.microsoft.com/office/drawing/2015/06/chart">
            <c:ext xmlns:c16="http://schemas.microsoft.com/office/drawing/2014/chart" uri="{C3380CC4-5D6E-409C-BE32-E72D297353CC}">
              <c16:uniqueId val="{00000002-74C9-433C-A772-DC5248EE2910}"/>
            </c:ext>
          </c:extLst>
        </c:ser>
        <c:dLbls>
          <c:showLegendKey val="0"/>
          <c:showVal val="0"/>
          <c:showCatName val="0"/>
          <c:showSerName val="0"/>
          <c:showPercent val="0"/>
          <c:showBubbleSize val="0"/>
        </c:dLbls>
        <c:gapWidth val="182"/>
        <c:axId val="-1345068192"/>
        <c:axId val="-1345070368"/>
        <c:extLst>
          <c:ext xmlns:c15="http://schemas.microsoft.com/office/drawing/2012/chart" uri="{02D57815-91ED-43cb-92C2-25804820EDAC}">
            <c15:filteredBarSeries>
              <c15:ser>
                <c:idx val="3"/>
                <c:order val="3"/>
                <c:tx>
                  <c:strRef>
                    <c:extLst>
                      <c:ext uri="{02D57815-91ED-43cb-92C2-25804820EDAC}">
                        <c15:formulaRef>
                          <c15:sqref>'3er trimestre'!$F$258:$F$259</c15:sqref>
                        </c15:formulaRef>
                      </c:ext>
                    </c:extLst>
                    <c:strCache>
                      <c:ptCount val="2"/>
                      <c:pt idx="0">
                        <c:v>Total por</c:v>
                      </c:pt>
                      <c:pt idx="1">
                        <c:v>Regional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'3er trimestre'!$B$260:$B$277</c15:sqref>
                        </c15:formulaRef>
                      </c:ext>
                    </c:extLst>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extLst>
                      <c:ext uri="{02D57815-91ED-43cb-92C2-25804820EDAC}">
                        <c15:formulaRef>
                          <c15:sqref>'3er trimestre'!$F$260:$F$277</c15:sqref>
                        </c15:formulaRef>
                      </c:ext>
                    </c:extLst>
                    <c:numCache>
                      <c:formatCode>General</c:formatCode>
                      <c:ptCount val="18"/>
                      <c:pt idx="0">
                        <c:v>3856</c:v>
                      </c:pt>
                      <c:pt idx="1">
                        <c:v>1840</c:v>
                      </c:pt>
                      <c:pt idx="2">
                        <c:v>811</c:v>
                      </c:pt>
                      <c:pt idx="3">
                        <c:v>1266</c:v>
                      </c:pt>
                      <c:pt idx="4">
                        <c:v>658</c:v>
                      </c:pt>
                      <c:pt idx="5">
                        <c:v>335</c:v>
                      </c:pt>
                      <c:pt idx="6">
                        <c:v>739</c:v>
                      </c:pt>
                      <c:pt idx="7">
                        <c:v>1074</c:v>
                      </c:pt>
                      <c:pt idx="8">
                        <c:v>1422</c:v>
                      </c:pt>
                      <c:pt idx="9">
                        <c:v>170</c:v>
                      </c:pt>
                      <c:pt idx="10">
                        <c:v>549</c:v>
                      </c:pt>
                      <c:pt idx="11">
                        <c:v>576</c:v>
                      </c:pt>
                      <c:pt idx="12">
                        <c:v>695</c:v>
                      </c:pt>
                      <c:pt idx="13">
                        <c:v>929</c:v>
                      </c:pt>
                      <c:pt idx="14">
                        <c:v>744</c:v>
                      </c:pt>
                      <c:pt idx="15">
                        <c:v>1333</c:v>
                      </c:pt>
                      <c:pt idx="16">
                        <c:v>595</c:v>
                      </c:pt>
                      <c:pt idx="17">
                        <c:v>563</c:v>
                      </c:pt>
                    </c:numCache>
                  </c:numRef>
                </c:val>
                <c:extLst xmlns:c16r2="http://schemas.microsoft.com/office/drawing/2015/06/chart">
                  <c:ext xmlns:c16="http://schemas.microsoft.com/office/drawing/2014/chart" uri="{C3380CC4-5D6E-409C-BE32-E72D297353CC}">
                    <c16:uniqueId val="{00000000-3372-4E98-886B-8C96830E1110}"/>
                  </c:ext>
                </c:extLst>
              </c15:ser>
            </c15:filteredBarSeries>
          </c:ext>
        </c:extLst>
      </c:barChart>
      <c:catAx>
        <c:axId val="-1345068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es-DO"/>
          </a:p>
        </c:txPr>
        <c:crossAx val="-1345070368"/>
        <c:crosses val="autoZero"/>
        <c:auto val="1"/>
        <c:lblAlgn val="ctr"/>
        <c:lblOffset val="100"/>
        <c:noMultiLvlLbl val="0"/>
      </c:catAx>
      <c:valAx>
        <c:axId val="-1345070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45068192"/>
        <c:crosses val="autoZero"/>
        <c:crossBetween val="between"/>
      </c:valAx>
      <c:spPr>
        <a:noFill/>
        <a:ln>
          <a:noFill/>
        </a:ln>
        <a:effectLst/>
      </c:spPr>
    </c:plotArea>
    <c:legend>
      <c:legendPos val="b"/>
      <c:layout>
        <c:manualLayout>
          <c:xMode val="edge"/>
          <c:yMode val="edge"/>
          <c:x val="0.66713944410794801"/>
          <c:y val="0.10552703671582658"/>
          <c:w val="0.33072380375529981"/>
          <c:h val="0.227260988216476"/>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1.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4.xml"/><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7</xdr:col>
      <xdr:colOff>161926</xdr:colOff>
      <xdr:row>10</xdr:row>
      <xdr:rowOff>76200</xdr:rowOff>
    </xdr:from>
    <xdr:to>
      <xdr:col>10</xdr:col>
      <xdr:colOff>666750</xdr:colOff>
      <xdr:row>20</xdr:row>
      <xdr:rowOff>28575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xdr:colOff>
      <xdr:row>49</xdr:row>
      <xdr:rowOff>28575</xdr:rowOff>
    </xdr:from>
    <xdr:to>
      <xdr:col>11</xdr:col>
      <xdr:colOff>381000</xdr:colOff>
      <xdr:row>62</xdr:row>
      <xdr:rowOff>85725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171449</xdr:colOff>
      <xdr:row>151</xdr:row>
      <xdr:rowOff>42863</xdr:rowOff>
    </xdr:from>
    <xdr:to>
      <xdr:col>11</xdr:col>
      <xdr:colOff>571500</xdr:colOff>
      <xdr:row>158</xdr:row>
      <xdr:rowOff>95250</xdr:rowOff>
    </xdr:to>
    <xdr:graphicFrame macro="">
      <xdr:nvGraphicFramePr>
        <xdr:cNvPr id="4" name="Gráfico 3">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57150</xdr:colOff>
      <xdr:row>21</xdr:row>
      <xdr:rowOff>52386</xdr:rowOff>
    </xdr:from>
    <xdr:to>
      <xdr:col>11</xdr:col>
      <xdr:colOff>723900</xdr:colOff>
      <xdr:row>34</xdr:row>
      <xdr:rowOff>180974</xdr:rowOff>
    </xdr:to>
    <xdr:graphicFrame macro="">
      <xdr:nvGraphicFramePr>
        <xdr:cNvPr id="5" name="Gráfico 4">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371475</xdr:colOff>
      <xdr:row>211</xdr:row>
      <xdr:rowOff>9524</xdr:rowOff>
    </xdr:from>
    <xdr:to>
      <xdr:col>14</xdr:col>
      <xdr:colOff>352425</xdr:colOff>
      <xdr:row>221</xdr:row>
      <xdr:rowOff>33336</xdr:rowOff>
    </xdr:to>
    <xdr:graphicFrame macro="">
      <xdr:nvGraphicFramePr>
        <xdr:cNvPr id="6" name="Gráfico 5">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733425</xdr:colOff>
      <xdr:row>163</xdr:row>
      <xdr:rowOff>9525</xdr:rowOff>
    </xdr:from>
    <xdr:to>
      <xdr:col>16</xdr:col>
      <xdr:colOff>409575</xdr:colOff>
      <xdr:row>173</xdr:row>
      <xdr:rowOff>152400</xdr:rowOff>
    </xdr:to>
    <xdr:graphicFrame macro="">
      <xdr:nvGraphicFramePr>
        <xdr:cNvPr id="7" name="Gráfico 6">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179</xdr:row>
      <xdr:rowOff>0</xdr:rowOff>
    </xdr:from>
    <xdr:to>
      <xdr:col>11</xdr:col>
      <xdr:colOff>95250</xdr:colOff>
      <xdr:row>188</xdr:row>
      <xdr:rowOff>142875</xdr:rowOff>
    </xdr:to>
    <xdr:graphicFrame macro="">
      <xdr:nvGraphicFramePr>
        <xdr:cNvPr id="8" name="Gráfico 7">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266700</xdr:colOff>
      <xdr:row>195</xdr:row>
      <xdr:rowOff>123825</xdr:rowOff>
    </xdr:from>
    <xdr:to>
      <xdr:col>14</xdr:col>
      <xdr:colOff>361950</xdr:colOff>
      <xdr:row>205</xdr:row>
      <xdr:rowOff>76200</xdr:rowOff>
    </xdr:to>
    <xdr:graphicFrame macro="">
      <xdr:nvGraphicFramePr>
        <xdr:cNvPr id="9" name="Gráfico 8">
          <a:extLst>
            <a:ext uri="{FF2B5EF4-FFF2-40B4-BE49-F238E27FC236}">
              <a16:creationId xmlns=""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723900</xdr:colOff>
      <xdr:row>226</xdr:row>
      <xdr:rowOff>95251</xdr:rowOff>
    </xdr:from>
    <xdr:to>
      <xdr:col>17</xdr:col>
      <xdr:colOff>571500</xdr:colOff>
      <xdr:row>257</xdr:row>
      <xdr:rowOff>0</xdr:rowOff>
    </xdr:to>
    <xdr:graphicFrame macro="">
      <xdr:nvGraphicFramePr>
        <xdr:cNvPr id="10" name="Gráfico 9">
          <a:extLst>
            <a:ext uri="{FF2B5EF4-FFF2-40B4-BE49-F238E27FC236}">
              <a16:creationId xmlns=""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38100</xdr:colOff>
      <xdr:row>63</xdr:row>
      <xdr:rowOff>95249</xdr:rowOff>
    </xdr:from>
    <xdr:to>
      <xdr:col>12</xdr:col>
      <xdr:colOff>209550</xdr:colOff>
      <xdr:row>84</xdr:row>
      <xdr:rowOff>226218</xdr:rowOff>
    </xdr:to>
    <xdr:graphicFrame macro="">
      <xdr:nvGraphicFramePr>
        <xdr:cNvPr id="11" name="Gráfico 10">
          <a:extLst>
            <a:ext uri="{FF2B5EF4-FFF2-40B4-BE49-F238E27FC236}">
              <a16:creationId xmlns=""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369093</xdr:colOff>
      <xdr:row>87</xdr:row>
      <xdr:rowOff>57150</xdr:rowOff>
    </xdr:from>
    <xdr:to>
      <xdr:col>11</xdr:col>
      <xdr:colOff>419100</xdr:colOff>
      <xdr:row>104</xdr:row>
      <xdr:rowOff>142874</xdr:rowOff>
    </xdr:to>
    <xdr:graphicFrame macro="">
      <xdr:nvGraphicFramePr>
        <xdr:cNvPr id="12" name="Gráfico 11">
          <a:extLst>
            <a:ext uri="{FF2B5EF4-FFF2-40B4-BE49-F238E27FC236}">
              <a16:creationId xmlns=""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552450</xdr:colOff>
      <xdr:row>163</xdr:row>
      <xdr:rowOff>14287</xdr:rowOff>
    </xdr:from>
    <xdr:to>
      <xdr:col>11</xdr:col>
      <xdr:colOff>371475</xdr:colOff>
      <xdr:row>173</xdr:row>
      <xdr:rowOff>180975</xdr:rowOff>
    </xdr:to>
    <xdr:graphicFrame macro="">
      <xdr:nvGraphicFramePr>
        <xdr:cNvPr id="13" name="Gráfico 12">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179</xdr:row>
      <xdr:rowOff>19050</xdr:rowOff>
    </xdr:from>
    <xdr:to>
      <xdr:col>16</xdr:col>
      <xdr:colOff>581025</xdr:colOff>
      <xdr:row>190</xdr:row>
      <xdr:rowOff>128588</xdr:rowOff>
    </xdr:to>
    <xdr:graphicFrame macro="">
      <xdr:nvGraphicFramePr>
        <xdr:cNvPr id="14" name="Gráfico 13">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390525</xdr:colOff>
      <xdr:row>195</xdr:row>
      <xdr:rowOff>66675</xdr:rowOff>
    </xdr:from>
    <xdr:to>
      <xdr:col>9</xdr:col>
      <xdr:colOff>676275</xdr:colOff>
      <xdr:row>206</xdr:row>
      <xdr:rowOff>176213</xdr:rowOff>
    </xdr:to>
    <xdr:graphicFrame macro="">
      <xdr:nvGraphicFramePr>
        <xdr:cNvPr id="15" name="Gráfico 14">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285750</xdr:colOff>
      <xdr:row>211</xdr:row>
      <xdr:rowOff>19050</xdr:rowOff>
    </xdr:from>
    <xdr:to>
      <xdr:col>9</xdr:col>
      <xdr:colOff>571500</xdr:colOff>
      <xdr:row>222</xdr:row>
      <xdr:rowOff>128588</xdr:rowOff>
    </xdr:to>
    <xdr:graphicFrame macro="">
      <xdr:nvGraphicFramePr>
        <xdr:cNvPr id="16" name="Gráfico 15">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113</xdr:row>
      <xdr:rowOff>0</xdr:rowOff>
    </xdr:from>
    <xdr:to>
      <xdr:col>10</xdr:col>
      <xdr:colOff>390524</xdr:colOff>
      <xdr:row>122</xdr:row>
      <xdr:rowOff>123824</xdr:rowOff>
    </xdr:to>
    <xdr:graphicFrame macro="">
      <xdr:nvGraphicFramePr>
        <xdr:cNvPr id="17" name="Gráfico 16">
          <a:extLst>
            <a:ext uri="{FF2B5EF4-FFF2-40B4-BE49-F238E27FC236}">
              <a16:creationId xmlns=""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38100</xdr:colOff>
      <xdr:row>140</xdr:row>
      <xdr:rowOff>19050</xdr:rowOff>
    </xdr:from>
    <xdr:to>
      <xdr:col>20</xdr:col>
      <xdr:colOff>642937</xdr:colOff>
      <xdr:row>147</xdr:row>
      <xdr:rowOff>35719</xdr:rowOff>
    </xdr:to>
    <xdr:graphicFrame macro="">
      <xdr:nvGraphicFramePr>
        <xdr:cNvPr id="18" name="Gráfico 17">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95250</xdr:colOff>
      <xdr:row>150</xdr:row>
      <xdr:rowOff>95250</xdr:rowOff>
    </xdr:from>
    <xdr:to>
      <xdr:col>16</xdr:col>
      <xdr:colOff>571501</xdr:colOff>
      <xdr:row>158</xdr:row>
      <xdr:rowOff>123825</xdr:rowOff>
    </xdr:to>
    <xdr:graphicFrame macro="">
      <xdr:nvGraphicFramePr>
        <xdr:cNvPr id="19" name="Gráfico 18">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581025</xdr:colOff>
      <xdr:row>21</xdr:row>
      <xdr:rowOff>19050</xdr:rowOff>
    </xdr:from>
    <xdr:to>
      <xdr:col>17</xdr:col>
      <xdr:colOff>352425</xdr:colOff>
      <xdr:row>34</xdr:row>
      <xdr:rowOff>178594</xdr:rowOff>
    </xdr:to>
    <xdr:graphicFrame macro="">
      <xdr:nvGraphicFramePr>
        <xdr:cNvPr id="20" name="Gráfico 19">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752475</xdr:colOff>
      <xdr:row>64</xdr:row>
      <xdr:rowOff>28575</xdr:rowOff>
    </xdr:from>
    <xdr:to>
      <xdr:col>17</xdr:col>
      <xdr:colOff>333376</xdr:colOff>
      <xdr:row>86</xdr:row>
      <xdr:rowOff>33339</xdr:rowOff>
    </xdr:to>
    <xdr:graphicFrame macro="">
      <xdr:nvGraphicFramePr>
        <xdr:cNvPr id="21" name="Gráfico 20">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752475</xdr:colOff>
      <xdr:row>87</xdr:row>
      <xdr:rowOff>57150</xdr:rowOff>
    </xdr:from>
    <xdr:to>
      <xdr:col>16</xdr:col>
      <xdr:colOff>457200</xdr:colOff>
      <xdr:row>104</xdr:row>
      <xdr:rowOff>161925</xdr:rowOff>
    </xdr:to>
    <xdr:graphicFrame macro="">
      <xdr:nvGraphicFramePr>
        <xdr:cNvPr id="22" name="Gráfico 2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38</xdr:row>
      <xdr:rowOff>0</xdr:rowOff>
    </xdr:from>
    <xdr:to>
      <xdr:col>17</xdr:col>
      <xdr:colOff>619125</xdr:colOff>
      <xdr:row>46</xdr:row>
      <xdr:rowOff>257175</xdr:rowOff>
    </xdr:to>
    <xdr:graphicFrame macro="">
      <xdr:nvGraphicFramePr>
        <xdr:cNvPr id="23" name="Gráfico 22">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552450</xdr:colOff>
      <xdr:row>41</xdr:row>
      <xdr:rowOff>9525</xdr:rowOff>
    </xdr:from>
    <xdr:to>
      <xdr:col>16</xdr:col>
      <xdr:colOff>400050</xdr:colOff>
      <xdr:row>41</xdr:row>
      <xdr:rowOff>228600</xdr:rowOff>
    </xdr:to>
    <xdr:sp macro="" textlink="">
      <xdr:nvSpPr>
        <xdr:cNvPr id="24" name="CuadroTexto 23">
          <a:extLst>
            <a:ext uri="{FF2B5EF4-FFF2-40B4-BE49-F238E27FC236}">
              <a16:creationId xmlns="" xmlns:a16="http://schemas.microsoft.com/office/drawing/2014/main" id="{00000000-0008-0000-0000-000008000000}"/>
            </a:ext>
          </a:extLst>
        </xdr:cNvPr>
        <xdr:cNvSpPr txBox="1"/>
      </xdr:nvSpPr>
      <xdr:spPr>
        <a:xfrm>
          <a:off x="15249525" y="8810625"/>
          <a:ext cx="6096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000" b="1">
              <a:solidFill>
                <a:sysClr val="windowText" lastClr="000000"/>
              </a:solidFill>
            </a:rPr>
            <a:t>93.5%</a:t>
          </a:r>
        </a:p>
      </xdr:txBody>
    </xdr:sp>
    <xdr:clientData/>
  </xdr:twoCellAnchor>
  <xdr:twoCellAnchor>
    <xdr:from>
      <xdr:col>15</xdr:col>
      <xdr:colOff>76200</xdr:colOff>
      <xdr:row>43</xdr:row>
      <xdr:rowOff>85725</xdr:rowOff>
    </xdr:from>
    <xdr:to>
      <xdr:col>15</xdr:col>
      <xdr:colOff>685800</xdr:colOff>
      <xdr:row>44</xdr:row>
      <xdr:rowOff>28575</xdr:rowOff>
    </xdr:to>
    <xdr:sp macro="" textlink="">
      <xdr:nvSpPr>
        <xdr:cNvPr id="25" name="CuadroTexto 24">
          <a:extLst>
            <a:ext uri="{FF2B5EF4-FFF2-40B4-BE49-F238E27FC236}">
              <a16:creationId xmlns="" xmlns:a16="http://schemas.microsoft.com/office/drawing/2014/main" id="{00000000-0008-0000-0000-00002C000000}"/>
            </a:ext>
          </a:extLst>
        </xdr:cNvPr>
        <xdr:cNvSpPr txBox="1"/>
      </xdr:nvSpPr>
      <xdr:spPr>
        <a:xfrm>
          <a:off x="14773275" y="9725025"/>
          <a:ext cx="6096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000" b="1">
              <a:solidFill>
                <a:sysClr val="windowText" lastClr="000000"/>
              </a:solidFill>
            </a:rPr>
            <a:t>88.7%</a:t>
          </a:r>
        </a:p>
      </xdr:txBody>
    </xdr:sp>
    <xdr:clientData/>
  </xdr:twoCellAnchor>
  <xdr:twoCellAnchor>
    <xdr:from>
      <xdr:col>13</xdr:col>
      <xdr:colOff>0</xdr:colOff>
      <xdr:row>50</xdr:row>
      <xdr:rowOff>0</xdr:rowOff>
    </xdr:from>
    <xdr:to>
      <xdr:col>17</xdr:col>
      <xdr:colOff>361951</xdr:colOff>
      <xdr:row>62</xdr:row>
      <xdr:rowOff>104775</xdr:rowOff>
    </xdr:to>
    <xdr:graphicFrame macro="">
      <xdr:nvGraphicFramePr>
        <xdr:cNvPr id="26" name="Gráfico 25">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704850</xdr:colOff>
      <xdr:row>139</xdr:row>
      <xdr:rowOff>164307</xdr:rowOff>
    </xdr:from>
    <xdr:to>
      <xdr:col>14</xdr:col>
      <xdr:colOff>238125</xdr:colOff>
      <xdr:row>148</xdr:row>
      <xdr:rowOff>107157</xdr:rowOff>
    </xdr:to>
    <xdr:graphicFrame macro="">
      <xdr:nvGraphicFramePr>
        <xdr:cNvPr id="27" name="Gráfico 26">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19050</xdr:colOff>
      <xdr:row>38</xdr:row>
      <xdr:rowOff>23813</xdr:rowOff>
    </xdr:from>
    <xdr:to>
      <xdr:col>12</xdr:col>
      <xdr:colOff>47625</xdr:colOff>
      <xdr:row>46</xdr:row>
      <xdr:rowOff>266700</xdr:rowOff>
    </xdr:to>
    <xdr:graphicFrame macro="">
      <xdr:nvGraphicFramePr>
        <xdr:cNvPr id="28" name="Gráfico 27">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11</xdr:row>
      <xdr:rowOff>0</xdr:rowOff>
    </xdr:from>
    <xdr:to>
      <xdr:col>16</xdr:col>
      <xdr:colOff>428625</xdr:colOff>
      <xdr:row>20</xdr:row>
      <xdr:rowOff>28575</xdr:rowOff>
    </xdr:to>
    <xdr:graphicFrame macro="">
      <xdr:nvGraphicFramePr>
        <xdr:cNvPr id="29" name="Gráfico 28">
          <a:extLst>
            <a:ext uri="{FF2B5EF4-FFF2-40B4-BE49-F238E27FC236}">
              <a16:creationId xmlns=""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0</xdr:colOff>
      <xdr:row>113</xdr:row>
      <xdr:rowOff>0</xdr:rowOff>
    </xdr:from>
    <xdr:to>
      <xdr:col>17</xdr:col>
      <xdr:colOff>28575</xdr:colOff>
      <xdr:row>123</xdr:row>
      <xdr:rowOff>71437</xdr:rowOff>
    </xdr:to>
    <xdr:graphicFrame macro="">
      <xdr:nvGraphicFramePr>
        <xdr:cNvPr id="30" name="Gráfico 29">
          <a:extLst>
            <a:ext uri="{FF2B5EF4-FFF2-40B4-BE49-F238E27FC236}">
              <a16:creationId xmlns=""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18</xdr:col>
      <xdr:colOff>0</xdr:colOff>
      <xdr:row>11</xdr:row>
      <xdr:rowOff>0</xdr:rowOff>
    </xdr:from>
    <xdr:to>
      <xdr:col>21</xdr:col>
      <xdr:colOff>1552575</xdr:colOff>
      <xdr:row>20</xdr:row>
      <xdr:rowOff>176212</xdr:rowOff>
    </xdr:to>
    <xdr:graphicFrame macro="">
      <xdr:nvGraphicFramePr>
        <xdr:cNvPr id="31" name="Gráfico 30">
          <a:extLst>
            <a:ext uri="{FF2B5EF4-FFF2-40B4-BE49-F238E27FC236}">
              <a16:creationId xmlns=""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18</xdr:col>
      <xdr:colOff>0</xdr:colOff>
      <xdr:row>113</xdr:row>
      <xdr:rowOff>0</xdr:rowOff>
    </xdr:from>
    <xdr:to>
      <xdr:col>21</xdr:col>
      <xdr:colOff>1552575</xdr:colOff>
      <xdr:row>123</xdr:row>
      <xdr:rowOff>71437</xdr:rowOff>
    </xdr:to>
    <xdr:graphicFrame macro="">
      <xdr:nvGraphicFramePr>
        <xdr:cNvPr id="32" name="Gráfico 31">
          <a:extLst>
            <a:ext uri="{FF2B5EF4-FFF2-40B4-BE49-F238E27FC236}">
              <a16:creationId xmlns=""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21</xdr:col>
      <xdr:colOff>2019301</xdr:colOff>
      <xdr:row>11</xdr:row>
      <xdr:rowOff>19050</xdr:rowOff>
    </xdr:from>
    <xdr:to>
      <xdr:col>24</xdr:col>
      <xdr:colOff>219075</xdr:colOff>
      <xdr:row>20</xdr:row>
      <xdr:rowOff>152400</xdr:rowOff>
    </xdr:to>
    <xdr:graphicFrame macro="">
      <xdr:nvGraphicFramePr>
        <xdr:cNvPr id="33" name="Gráfico 32">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466724</xdr:colOff>
      <xdr:row>38</xdr:row>
      <xdr:rowOff>0</xdr:rowOff>
    </xdr:from>
    <xdr:to>
      <xdr:col>21</xdr:col>
      <xdr:colOff>2019299</xdr:colOff>
      <xdr:row>47</xdr:row>
      <xdr:rowOff>114300</xdr:rowOff>
    </xdr:to>
    <xdr:graphicFrame macro="">
      <xdr:nvGraphicFramePr>
        <xdr:cNvPr id="34" name="Gráfico 33">
          <a:extLst>
            <a:ext uri="{FF2B5EF4-FFF2-40B4-BE49-F238E27FC236}">
              <a16:creationId xmlns=""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1</xdr:colOff>
      <xdr:row>113</xdr:row>
      <xdr:rowOff>0</xdr:rowOff>
    </xdr:from>
    <xdr:to>
      <xdr:col>25</xdr:col>
      <xdr:colOff>333376</xdr:colOff>
      <xdr:row>123</xdr:row>
      <xdr:rowOff>71437</xdr:rowOff>
    </xdr:to>
    <xdr:graphicFrame macro="">
      <xdr:nvGraphicFramePr>
        <xdr:cNvPr id="35" name="Gráfico 34">
          <a:extLst>
            <a:ext uri="{FF2B5EF4-FFF2-40B4-BE49-F238E27FC236}">
              <a16:creationId xmlns=""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752475</xdr:colOff>
      <xdr:row>49</xdr:row>
      <xdr:rowOff>33337</xdr:rowOff>
    </xdr:from>
    <xdr:to>
      <xdr:col>21</xdr:col>
      <xdr:colOff>1409700</xdr:colOff>
      <xdr:row>61</xdr:row>
      <xdr:rowOff>47625</xdr:rowOff>
    </xdr:to>
    <xdr:graphicFrame macro="">
      <xdr:nvGraphicFramePr>
        <xdr:cNvPr id="36" name="Gráfico 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2</xdr:col>
      <xdr:colOff>1352550</xdr:colOff>
      <xdr:row>1</xdr:row>
      <xdr:rowOff>9525</xdr:rowOff>
    </xdr:from>
    <xdr:to>
      <xdr:col>4</xdr:col>
      <xdr:colOff>647700</xdr:colOff>
      <xdr:row>4</xdr:row>
      <xdr:rowOff>47625</xdr:rowOff>
    </xdr:to>
    <xdr:pic>
      <xdr:nvPicPr>
        <xdr:cNvPr id="37" name="Imagen 36">
          <a:extLst>
            <a:ext uri="{FF2B5EF4-FFF2-40B4-BE49-F238E27FC236}">
              <a16:creationId xmlns="" xmlns:a16="http://schemas.microsoft.com/office/drawing/2014/main" id="{00000000-0008-0000-0000-000036000000}"/>
            </a:ext>
          </a:extLst>
        </xdr:cNvPr>
        <xdr:cNvPicPr/>
      </xdr:nvPicPr>
      <xdr:blipFill rotWithShape="1">
        <a:blip xmlns:r="http://schemas.openxmlformats.org/officeDocument/2006/relationships" r:embed="rId34" cstate="print">
          <a:extLst>
            <a:ext uri="{28A0092B-C50C-407E-A947-70E740481C1C}">
              <a14:useLocalDpi xmlns:a14="http://schemas.microsoft.com/office/drawing/2010/main" val="0"/>
            </a:ext>
          </a:extLst>
        </a:blip>
        <a:srcRect l="77138" t="28151" r="933" b="38861"/>
        <a:stretch/>
      </xdr:blipFill>
      <xdr:spPr bwMode="auto">
        <a:xfrm>
          <a:off x="4838700" y="200025"/>
          <a:ext cx="1533525" cy="609600"/>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314325</xdr:colOff>
      <xdr:row>118</xdr:row>
      <xdr:rowOff>104775</xdr:rowOff>
    </xdr:from>
    <xdr:to>
      <xdr:col>8</xdr:col>
      <xdr:colOff>66675</xdr:colOff>
      <xdr:row>119</xdr:row>
      <xdr:rowOff>123825</xdr:rowOff>
    </xdr:to>
    <xdr:sp macro="" textlink="">
      <xdr:nvSpPr>
        <xdr:cNvPr id="38" name="CuadroTexto 37">
          <a:extLst>
            <a:ext uri="{FF2B5EF4-FFF2-40B4-BE49-F238E27FC236}">
              <a16:creationId xmlns="" xmlns:a16="http://schemas.microsoft.com/office/drawing/2014/main" id="{F997AD90-FE53-456E-9B4E-8420AF1A2E78}"/>
            </a:ext>
          </a:extLst>
        </xdr:cNvPr>
        <xdr:cNvSpPr txBox="1"/>
      </xdr:nvSpPr>
      <xdr:spPr>
        <a:xfrm>
          <a:off x="8915400" y="23155275"/>
          <a:ext cx="5143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DO" sz="800" b="1"/>
            <a:t>41.2%</a:t>
          </a:r>
        </a:p>
      </xdr:txBody>
    </xdr:sp>
    <xdr:clientData/>
  </xdr:twoCellAnchor>
  <xdr:twoCellAnchor>
    <xdr:from>
      <xdr:col>5</xdr:col>
      <xdr:colOff>559594</xdr:colOff>
      <xdr:row>125</xdr:row>
      <xdr:rowOff>39290</xdr:rowOff>
    </xdr:from>
    <xdr:to>
      <xdr:col>11</xdr:col>
      <xdr:colOff>261938</xdr:colOff>
      <xdr:row>138</xdr:row>
      <xdr:rowOff>103584</xdr:rowOff>
    </xdr:to>
    <xdr:graphicFrame macro="">
      <xdr:nvGraphicFramePr>
        <xdr:cNvPr id="39" name="Gráfico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1028700</xdr:colOff>
      <xdr:row>1</xdr:row>
      <xdr:rowOff>19050</xdr:rowOff>
    </xdr:from>
    <xdr:to>
      <xdr:col>4</xdr:col>
      <xdr:colOff>323850</xdr:colOff>
      <xdr:row>4</xdr:row>
      <xdr:rowOff>123825</xdr:rowOff>
    </xdr:to>
    <xdr:pic>
      <xdr:nvPicPr>
        <xdr:cNvPr id="2" name="Imagen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12963525" y="209550"/>
          <a:ext cx="1714500"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723900</xdr:colOff>
      <xdr:row>37</xdr:row>
      <xdr:rowOff>47625</xdr:rowOff>
    </xdr:from>
    <xdr:to>
      <xdr:col>10</xdr:col>
      <xdr:colOff>350819</xdr:colOff>
      <xdr:row>39</xdr:row>
      <xdr:rowOff>134638</xdr:rowOff>
    </xdr:to>
    <xdr:sp macro="" textlink="">
      <xdr:nvSpPr>
        <xdr:cNvPr id="2049" name="Cuadro de texto 7">
          <a:extLst>
            <a:ext uri="{FF2B5EF4-FFF2-40B4-BE49-F238E27FC236}">
              <a16:creationId xmlns="" xmlns:a16="http://schemas.microsoft.com/office/drawing/2014/main" id="{00000000-0008-0000-0200-000001080000}"/>
            </a:ext>
          </a:extLst>
        </xdr:cNvPr>
        <xdr:cNvSpPr txBox="1">
          <a:spLocks noChangeArrowheads="1"/>
        </xdr:cNvSpPr>
      </xdr:nvSpPr>
      <xdr:spPr bwMode="auto">
        <a:xfrm>
          <a:off x="1485900" y="6966239"/>
          <a:ext cx="5705601" cy="46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wrap="none" lIns="91440" tIns="45720" rIns="91440" bIns="45720" anchor="t" upright="1">
          <a:spAutoFit/>
        </a:bodyPr>
        <a:lstStyle/>
        <a:p>
          <a:pPr algn="l" rtl="0">
            <a:defRPr sz="1000"/>
          </a:pPr>
          <a:r>
            <a:rPr lang="es-DO" sz="700" b="1" i="0" u="none" strike="noStrike" baseline="0">
              <a:solidFill>
                <a:srgbClr val="000000"/>
              </a:solidFill>
              <a:latin typeface="Calibri"/>
              <a:cs typeface="Calibri"/>
            </a:rPr>
            <a:t>FUENTE: Departamentos Académicos Inafocam</a:t>
          </a:r>
          <a:endParaRPr lang="es-DO" sz="1100" b="0" i="0" u="none" strike="noStrike" baseline="0">
            <a:solidFill>
              <a:srgbClr val="000000"/>
            </a:solidFill>
            <a:latin typeface="Calibri"/>
            <a:cs typeface="Calibri"/>
          </a:endParaRPr>
        </a:p>
        <a:p>
          <a:pPr algn="l" rtl="0">
            <a:defRPr sz="1000"/>
          </a:pPr>
          <a:r>
            <a:rPr lang="es-DO" sz="300" b="0" i="0" u="none" strike="noStrike" baseline="0">
              <a:solidFill>
                <a:srgbClr val="000000"/>
              </a:solidFill>
              <a:latin typeface="Calibri"/>
              <a:cs typeface="Calibri"/>
            </a:rPr>
            <a:t> </a:t>
          </a:r>
          <a:endParaRPr lang="es-DO" sz="1100" b="0" i="0" u="none" strike="noStrike" baseline="0">
            <a:solidFill>
              <a:srgbClr val="000000"/>
            </a:solidFill>
            <a:latin typeface="Calibri"/>
            <a:cs typeface="Calibri"/>
          </a:endParaRPr>
        </a:p>
        <a:p>
          <a:pPr algn="l" rtl="0">
            <a:defRPr sz="1000"/>
          </a:pPr>
          <a:r>
            <a:rPr lang="es-DO" sz="700" b="0" i="0" u="none" strike="noStrike" baseline="0">
              <a:solidFill>
                <a:srgbClr val="000000"/>
              </a:solidFill>
              <a:latin typeface="Calibri"/>
              <a:cs typeface="Calibri"/>
            </a:rPr>
            <a:t>NOTA: Algunos programas se han adscrito a un área curricular determinada, si se trata de contenidos oficiales de dicha área (vg.: Geografía,  contenido </a:t>
          </a:r>
        </a:p>
        <a:p>
          <a:pPr algn="l" rtl="0">
            <a:defRPr sz="1000"/>
          </a:pPr>
          <a:r>
            <a:rPr lang="es-DO" sz="700" b="0" i="0" u="none" strike="noStrike" baseline="0">
              <a:solidFill>
                <a:srgbClr val="000000"/>
              </a:solidFill>
              <a:latin typeface="Calibri"/>
              <a:cs typeface="Calibri"/>
            </a:rPr>
            <a:t>del área de CC. Sociales;  Ed. Ambiental, contenido de CC. Naturales, entre otros)</a:t>
          </a:r>
        </a:p>
      </xdr:txBody>
    </xdr:sp>
    <xdr:clientData/>
  </xdr:twoCellAnchor>
  <xdr:twoCellAnchor editAs="oneCell">
    <xdr:from>
      <xdr:col>5</xdr:col>
      <xdr:colOff>0</xdr:colOff>
      <xdr:row>0</xdr:row>
      <xdr:rowOff>0</xdr:rowOff>
    </xdr:from>
    <xdr:to>
      <xdr:col>7</xdr:col>
      <xdr:colOff>216476</xdr:colOff>
      <xdr:row>2</xdr:row>
      <xdr:rowOff>181841</xdr:rowOff>
    </xdr:to>
    <xdr:pic>
      <xdr:nvPicPr>
        <xdr:cNvPr id="3" name="Imagen 2">
          <a:extLst>
            <a:ext uri="{FF2B5EF4-FFF2-40B4-BE49-F238E27FC236}">
              <a16:creationId xmlns=""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3680114" y="0"/>
          <a:ext cx="1515340" cy="56284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2964657</xdr:colOff>
      <xdr:row>0</xdr:row>
      <xdr:rowOff>333375</xdr:rowOff>
    </xdr:from>
    <xdr:to>
      <xdr:col>5</xdr:col>
      <xdr:colOff>345283</xdr:colOff>
      <xdr:row>2</xdr:row>
      <xdr:rowOff>345281</xdr:rowOff>
    </xdr:to>
    <xdr:pic>
      <xdr:nvPicPr>
        <xdr:cNvPr id="2" name="Imagen 1">
          <a:extLst>
            <a:ext uri="{FF2B5EF4-FFF2-40B4-BE49-F238E27FC236}">
              <a16:creationId xmlns=""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5250657" y="333375"/>
          <a:ext cx="1771651" cy="73580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642938</xdr:colOff>
      <xdr:row>25</xdr:row>
      <xdr:rowOff>130968</xdr:rowOff>
    </xdr:from>
    <xdr:to>
      <xdr:col>18</xdr:col>
      <xdr:colOff>583407</xdr:colOff>
      <xdr:row>42</xdr:row>
      <xdr:rowOff>133350</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52</xdr:row>
      <xdr:rowOff>42862</xdr:rowOff>
    </xdr:from>
    <xdr:to>
      <xdr:col>5</xdr:col>
      <xdr:colOff>28575</xdr:colOff>
      <xdr:row>66</xdr:row>
      <xdr:rowOff>119062</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2724150</xdr:colOff>
      <xdr:row>1</xdr:row>
      <xdr:rowOff>85725</xdr:rowOff>
    </xdr:from>
    <xdr:to>
      <xdr:col>4</xdr:col>
      <xdr:colOff>371475</xdr:colOff>
      <xdr:row>4</xdr:row>
      <xdr:rowOff>142875</xdr:rowOff>
    </xdr:to>
    <xdr:pic>
      <xdr:nvPicPr>
        <xdr:cNvPr id="4" name="Imagen 3">
          <a:extLst>
            <a:ext uri="{FF2B5EF4-FFF2-40B4-BE49-F238E27FC236}">
              <a16:creationId xmlns="" xmlns:a16="http://schemas.microsoft.com/office/drawing/2014/main" id="{00000000-0008-0000-04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138" t="28151" r="933" b="38861"/>
        <a:stretch/>
      </xdr:blipFill>
      <xdr:spPr bwMode="auto">
        <a:xfrm>
          <a:off x="4248150" y="276225"/>
          <a:ext cx="1571625" cy="628650"/>
        </a:xfrm>
        <a:prstGeom prst="rect">
          <a:avLst/>
        </a:prstGeom>
        <a:ln>
          <a:noFill/>
        </a:ln>
        <a:extLst>
          <a:ext uri="{53640926-AAD7-44D8-BBD7-CCE9431645EC}">
            <a14:shadowObscured xmlns:a14="http://schemas.microsoft.com/office/drawing/2010/main"/>
          </a:ext>
        </a:extLst>
      </xdr:spPr>
    </xdr:pic>
    <xdr:clientData/>
  </xdr:twoCellAnchor>
  <xdr:twoCellAnchor>
    <xdr:from>
      <xdr:col>19</xdr:col>
      <xdr:colOff>714375</xdr:colOff>
      <xdr:row>27</xdr:row>
      <xdr:rowOff>0</xdr:rowOff>
    </xdr:from>
    <xdr:to>
      <xdr:col>26</xdr:col>
      <xdr:colOff>714374</xdr:colOff>
      <xdr:row>42</xdr:row>
      <xdr:rowOff>142875</xdr:rowOff>
    </xdr:to>
    <xdr:graphicFrame macro="">
      <xdr:nvGraphicFramePr>
        <xdr:cNvPr id="6" name="Gráfico 5">
          <a:extLst>
            <a:ext uri="{FF2B5EF4-FFF2-40B4-BE49-F238E27FC236}">
              <a16:creationId xmlns="" xmlns:a16="http://schemas.microsoft.com/office/drawing/2014/main" id="{1EC20EAC-4C97-4197-AF56-BBDDB124B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571499</xdr:colOff>
      <xdr:row>24</xdr:row>
      <xdr:rowOff>52388</xdr:rowOff>
    </xdr:from>
    <xdr:to>
      <xdr:col>11</xdr:col>
      <xdr:colOff>476250</xdr:colOff>
      <xdr:row>35</xdr:row>
      <xdr:rowOff>152400</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952501</xdr:colOff>
      <xdr:row>1</xdr:row>
      <xdr:rowOff>9525</xdr:rowOff>
    </xdr:from>
    <xdr:to>
      <xdr:col>6</xdr:col>
      <xdr:colOff>9526</xdr:colOff>
      <xdr:row>4</xdr:row>
      <xdr:rowOff>85725</xdr:rowOff>
    </xdr:to>
    <xdr:pic>
      <xdr:nvPicPr>
        <xdr:cNvPr id="4" name="Imagen 3">
          <a:extLst>
            <a:ext uri="{FF2B5EF4-FFF2-40B4-BE49-F238E27FC236}">
              <a16:creationId xmlns="" xmlns:a16="http://schemas.microsoft.com/office/drawing/2014/main" id="{00000000-0008-0000-05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138" t="28151" r="933" b="38861"/>
        <a:stretch/>
      </xdr:blipFill>
      <xdr:spPr bwMode="auto">
        <a:xfrm>
          <a:off x="5638801" y="200025"/>
          <a:ext cx="1581150" cy="6477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uillermo/Google%20Drive/clara/Apertura%20a%20program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A"/>
      <sheetName val="CIERRE DE CONT."/>
      <sheetName val="Hoja1"/>
      <sheetName val="POSGRADO"/>
      <sheetName val="CIERRE DE POSGRADO"/>
      <sheetName val="INICIAL"/>
      <sheetName val="CIERRE DE INICIAL"/>
    </sheetNames>
    <sheetDataSet>
      <sheetData sheetId="0">
        <row r="235">
          <cell r="C235">
            <v>15842</v>
          </cell>
        </row>
        <row r="236">
          <cell r="C236">
            <v>33683</v>
          </cell>
        </row>
        <row r="237">
          <cell r="C237">
            <v>5722</v>
          </cell>
        </row>
      </sheetData>
      <sheetData sheetId="1"/>
      <sheetData sheetId="2"/>
      <sheetData sheetId="3">
        <row r="102">
          <cell r="C102">
            <v>715</v>
          </cell>
        </row>
        <row r="103">
          <cell r="C103">
            <v>1452</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Deborah  Estepan" id="{0A801B1A-8F04-42DC-933A-EB7A43E8B130}" userId="S::deborahestepan@inafocam.onmicrosoft.com::82ae9e54-49b0-491e-8d64-83f70b5da20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1-11T18:46:22.13" personId="{0A801B1A-8F04-42DC-933A-EB7A43E8B130}" id="{D02334DA-44A6-40AC-9FCC-DC91320A78CD}">
    <text>Estos datos fueron extraidos de los informes trimestrales, en la parte de los Anexos.</text>
  </threadedComment>
  <threadedComment ref="C19" dT="2022-01-11T18:47:11.73" personId="{0A801B1A-8F04-42DC-933A-EB7A43E8B130}" id="{E7961D5E-2E6D-4A8A-A7B4-A22A6A723941}">
    <text>Estos datos fueron extraidos de los informes trimestrales, en la parte de Anexos.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78"/>
  <sheetViews>
    <sheetView topLeftCell="A259" zoomScale="80" zoomScaleNormal="80" workbookViewId="0">
      <selection activeCell="B144" sqref="B144"/>
    </sheetView>
  </sheetViews>
  <sheetFormatPr baseColWidth="10" defaultRowHeight="15" x14ac:dyDescent="0.25"/>
  <cols>
    <col min="2" max="2" width="40.85546875" customWidth="1"/>
    <col min="3" max="3" width="21" customWidth="1"/>
    <col min="4" max="4" width="12.5703125" customWidth="1"/>
    <col min="5" max="6" width="15.85546875" customWidth="1"/>
    <col min="22" max="22" width="39.140625" customWidth="1"/>
    <col min="23" max="23" width="22.7109375" customWidth="1"/>
    <col min="24" max="24" width="12.5703125" bestFit="1" customWidth="1"/>
  </cols>
  <sheetData>
    <row r="1" spans="1:10" x14ac:dyDescent="0.25">
      <c r="A1" s="255"/>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408" t="s">
        <v>119</v>
      </c>
      <c r="B4" s="408"/>
      <c r="C4" s="408"/>
      <c r="D4" s="408"/>
      <c r="E4" s="408"/>
      <c r="F4" s="408"/>
      <c r="G4" s="408"/>
      <c r="H4" s="408"/>
      <c r="I4" s="408"/>
      <c r="J4" s="408"/>
    </row>
    <row r="5" spans="1:10" x14ac:dyDescent="0.25">
      <c r="A5" s="408"/>
      <c r="B5" s="408"/>
      <c r="C5" s="408"/>
      <c r="D5" s="408"/>
      <c r="E5" s="408"/>
      <c r="F5" s="408"/>
      <c r="G5" s="408"/>
      <c r="H5" s="408"/>
      <c r="I5" s="408"/>
      <c r="J5" s="408"/>
    </row>
    <row r="6" spans="1:10" ht="40.5" customHeight="1" x14ac:dyDescent="0.25">
      <c r="A6" s="408"/>
      <c r="B6" s="408"/>
      <c r="C6" s="408"/>
      <c r="D6" s="408"/>
      <c r="E6" s="408"/>
      <c r="F6" s="408"/>
      <c r="G6" s="408"/>
      <c r="H6" s="408"/>
      <c r="I6" s="408"/>
      <c r="J6" s="408"/>
    </row>
    <row r="7" spans="1:10" ht="55.5" customHeight="1" x14ac:dyDescent="0.25">
      <c r="B7" s="409" t="s">
        <v>154</v>
      </c>
      <c r="C7" s="410"/>
      <c r="D7" s="410"/>
      <c r="E7" s="410"/>
      <c r="F7" s="410"/>
      <c r="G7" s="410"/>
      <c r="H7" s="410"/>
      <c r="I7" s="410"/>
    </row>
    <row r="8" spans="1:10" x14ac:dyDescent="0.25">
      <c r="B8" s="410"/>
      <c r="C8" s="410"/>
      <c r="D8" s="410"/>
      <c r="E8" s="410"/>
      <c r="F8" s="410"/>
      <c r="G8" s="410"/>
      <c r="H8" s="410"/>
      <c r="I8" s="410"/>
    </row>
    <row r="9" spans="1:10" x14ac:dyDescent="0.25">
      <c r="B9" s="410"/>
      <c r="C9" s="410"/>
      <c r="D9" s="410"/>
      <c r="E9" s="410"/>
      <c r="F9" s="410"/>
      <c r="G9" s="410"/>
      <c r="H9" s="410"/>
      <c r="I9" s="410"/>
    </row>
    <row r="11" spans="1:10" x14ac:dyDescent="0.25">
      <c r="B11" s="250"/>
    </row>
    <row r="12" spans="1:10" ht="21.75" x14ac:dyDescent="0.25">
      <c r="B12" s="3" t="s">
        <v>6</v>
      </c>
    </row>
    <row r="13" spans="1:10" ht="18" thickBot="1" x14ac:dyDescent="0.3">
      <c r="B13" s="5" t="s">
        <v>155</v>
      </c>
    </row>
    <row r="14" spans="1:10" ht="15.75" thickBot="1" x14ac:dyDescent="0.3">
      <c r="A14" s="307" t="s">
        <v>96</v>
      </c>
      <c r="B14" s="1" t="s">
        <v>0</v>
      </c>
      <c r="C14" s="24" t="s">
        <v>1</v>
      </c>
      <c r="D14" s="25" t="s">
        <v>94</v>
      </c>
      <c r="E14" s="25" t="s">
        <v>36</v>
      </c>
      <c r="F14" s="318"/>
    </row>
    <row r="15" spans="1:10" ht="15.75" thickBot="1" x14ac:dyDescent="0.3">
      <c r="B15" s="2" t="s">
        <v>7</v>
      </c>
      <c r="C15" s="131">
        <v>269</v>
      </c>
      <c r="D15" s="168">
        <v>375</v>
      </c>
      <c r="E15" s="84">
        <v>1</v>
      </c>
      <c r="F15" s="256"/>
    </row>
    <row r="16" spans="1:10" ht="15.75" thickBot="1" x14ac:dyDescent="0.3">
      <c r="B16" s="26" t="s">
        <v>4</v>
      </c>
      <c r="C16" s="27">
        <f>SUM(C15)</f>
        <v>269</v>
      </c>
      <c r="D16" s="25">
        <f>SUM(D15)</f>
        <v>375</v>
      </c>
      <c r="E16" s="124">
        <f>SUM(E15)</f>
        <v>1</v>
      </c>
      <c r="F16" s="257"/>
    </row>
    <row r="17" spans="1:4" x14ac:dyDescent="0.25">
      <c r="B17" s="4"/>
    </row>
    <row r="18" spans="1:4" x14ac:dyDescent="0.25">
      <c r="B18" s="4"/>
    </row>
    <row r="19" spans="1:4" x14ac:dyDescent="0.25">
      <c r="B19" s="4"/>
    </row>
    <row r="20" spans="1:4" x14ac:dyDescent="0.25">
      <c r="B20" s="4"/>
    </row>
    <row r="21" spans="1:4" ht="16.5" thickBot="1" x14ac:dyDescent="0.3">
      <c r="B21" s="37" t="s">
        <v>156</v>
      </c>
    </row>
    <row r="22" spans="1:4" ht="30.75" thickBot="1" x14ac:dyDescent="0.3">
      <c r="A22" s="307" t="s">
        <v>97</v>
      </c>
      <c r="B22" s="33" t="s">
        <v>8</v>
      </c>
      <c r="C22" s="327" t="s">
        <v>1</v>
      </c>
      <c r="D22" s="245" t="s">
        <v>36</v>
      </c>
    </row>
    <row r="23" spans="1:4" x14ac:dyDescent="0.25">
      <c r="B23" s="319" t="s">
        <v>157</v>
      </c>
      <c r="C23" s="130">
        <v>44</v>
      </c>
      <c r="D23" s="295">
        <f>+C23/$C$30</f>
        <v>0.16356877323420074</v>
      </c>
    </row>
    <row r="24" spans="1:4" x14ac:dyDescent="0.25">
      <c r="B24" s="319" t="s">
        <v>208</v>
      </c>
      <c r="C24" s="130">
        <v>10</v>
      </c>
      <c r="D24" s="248">
        <f>+C24/$C$30</f>
        <v>3.717472118959108E-2</v>
      </c>
    </row>
    <row r="25" spans="1:4" x14ac:dyDescent="0.25">
      <c r="B25" s="319" t="s">
        <v>147</v>
      </c>
      <c r="C25" s="130">
        <v>22</v>
      </c>
      <c r="D25" s="248">
        <f>+C25/$C$30</f>
        <v>8.1784386617100371E-2</v>
      </c>
    </row>
    <row r="26" spans="1:4" x14ac:dyDescent="0.25">
      <c r="B26" s="319" t="s">
        <v>158</v>
      </c>
      <c r="C26" s="130">
        <v>87</v>
      </c>
      <c r="D26" s="248">
        <f>+C26/$C$30</f>
        <v>0.32342007434944237</v>
      </c>
    </row>
    <row r="27" spans="1:4" x14ac:dyDescent="0.25">
      <c r="B27" s="319" t="s">
        <v>9</v>
      </c>
      <c r="C27" s="130">
        <v>80</v>
      </c>
      <c r="D27" s="248"/>
    </row>
    <row r="28" spans="1:4" x14ac:dyDescent="0.25">
      <c r="B28" s="319" t="s">
        <v>209</v>
      </c>
      <c r="C28" s="130">
        <v>8</v>
      </c>
      <c r="D28" s="248"/>
    </row>
    <row r="29" spans="1:4" x14ac:dyDescent="0.25">
      <c r="B29" s="319" t="s">
        <v>149</v>
      </c>
      <c r="C29" s="130">
        <v>18</v>
      </c>
      <c r="D29" s="248">
        <f>+C29/$C$30</f>
        <v>6.6914498141263934E-2</v>
      </c>
    </row>
    <row r="30" spans="1:4" ht="15.75" thickBot="1" x14ac:dyDescent="0.3">
      <c r="B30" s="291" t="s">
        <v>4</v>
      </c>
      <c r="C30" s="292">
        <f>SUM(C23:C29)</f>
        <v>269</v>
      </c>
      <c r="D30" s="293">
        <f>SUM(D23:D29)</f>
        <v>0.67286245353159857</v>
      </c>
    </row>
    <row r="31" spans="1:4" x14ac:dyDescent="0.25">
      <c r="B31" s="4"/>
    </row>
    <row r="32" spans="1:4" x14ac:dyDescent="0.25">
      <c r="B32" s="4"/>
    </row>
    <row r="33" spans="1:22" x14ac:dyDescent="0.25">
      <c r="B33" s="4"/>
    </row>
    <row r="34" spans="1:22" x14ac:dyDescent="0.25">
      <c r="B34" s="4"/>
    </row>
    <row r="35" spans="1:22" x14ac:dyDescent="0.25">
      <c r="B35" s="4"/>
    </row>
    <row r="36" spans="1:22" x14ac:dyDescent="0.25">
      <c r="B36" s="4"/>
    </row>
    <row r="37" spans="1:22" ht="21.75" x14ac:dyDescent="0.25">
      <c r="B37" s="3" t="s">
        <v>5</v>
      </c>
    </row>
    <row r="38" spans="1:22" ht="17.25" x14ac:dyDescent="0.25">
      <c r="B38" s="5" t="s">
        <v>159</v>
      </c>
    </row>
    <row r="39" spans="1:22" ht="12.75" customHeight="1" x14ac:dyDescent="0.25">
      <c r="B39" s="37" t="s">
        <v>160</v>
      </c>
      <c r="V39" s="6"/>
    </row>
    <row r="40" spans="1:22" ht="13.5" customHeight="1" thickBot="1" x14ac:dyDescent="0.3">
      <c r="B40" s="7"/>
      <c r="V40" s="6"/>
    </row>
    <row r="41" spans="1:22" ht="21.75" customHeight="1" thickBot="1" x14ac:dyDescent="0.3">
      <c r="A41" s="307" t="s">
        <v>115</v>
      </c>
      <c r="B41" s="33" t="s">
        <v>0</v>
      </c>
      <c r="C41" s="31" t="s">
        <v>1</v>
      </c>
      <c r="D41" s="245" t="s">
        <v>95</v>
      </c>
      <c r="E41" s="245" t="s">
        <v>36</v>
      </c>
      <c r="F41" s="318"/>
      <c r="V41" s="6"/>
    </row>
    <row r="42" spans="1:22" ht="29.25" customHeight="1" x14ac:dyDescent="0.25">
      <c r="B42" s="423" t="s">
        <v>88</v>
      </c>
      <c r="C42" s="425">
        <f>7023+10669</f>
        <v>17692</v>
      </c>
      <c r="D42" s="427">
        <v>21133</v>
      </c>
      <c r="E42" s="429">
        <f>+C42/D42</f>
        <v>0.83717408791936776</v>
      </c>
      <c r="F42" s="258"/>
      <c r="V42" s="6"/>
    </row>
    <row r="43" spans="1:22" ht="36.75" customHeight="1" thickBot="1" x14ac:dyDescent="0.3">
      <c r="B43" s="424"/>
      <c r="C43" s="426"/>
      <c r="D43" s="428"/>
      <c r="E43" s="430"/>
      <c r="F43" s="258"/>
      <c r="V43" s="6"/>
    </row>
    <row r="44" spans="1:22" ht="21.75" customHeight="1" thickBot="1" x14ac:dyDescent="0.3">
      <c r="B44" s="26" t="s">
        <v>4</v>
      </c>
      <c r="C44" s="125">
        <f>SUM(C42:C43)</f>
        <v>17692</v>
      </c>
      <c r="D44" s="297">
        <f>SUM(D42:D43)</f>
        <v>21133</v>
      </c>
      <c r="E44" s="298">
        <f>+C44/D44</f>
        <v>0.83717408791936776</v>
      </c>
      <c r="F44" s="259"/>
      <c r="V44" s="6"/>
    </row>
    <row r="45" spans="1:22" ht="21.75" customHeight="1" x14ac:dyDescent="0.25">
      <c r="B45" s="269"/>
      <c r="V45" s="6"/>
    </row>
    <row r="46" spans="1:22" ht="21.75" customHeight="1" x14ac:dyDescent="0.25">
      <c r="B46" s="6"/>
      <c r="V46" s="6"/>
    </row>
    <row r="47" spans="1:22" ht="21.75" customHeight="1" x14ac:dyDescent="0.25">
      <c r="B47" s="6"/>
      <c r="V47" s="6"/>
    </row>
    <row r="48" spans="1:22" ht="9.75" customHeight="1" x14ac:dyDescent="0.25">
      <c r="B48" s="6"/>
      <c r="V48" s="6"/>
    </row>
    <row r="49" spans="1:6" ht="15.75" x14ac:dyDescent="0.25">
      <c r="B49" s="37" t="s">
        <v>161</v>
      </c>
    </row>
    <row r="50" spans="1:6" ht="3.75" customHeight="1" thickBot="1" x14ac:dyDescent="0.3">
      <c r="B50" s="7"/>
    </row>
    <row r="51" spans="1:6" ht="15.75" thickBot="1" x14ac:dyDescent="0.3">
      <c r="A51" s="307" t="s">
        <v>98</v>
      </c>
      <c r="B51" s="33" t="s">
        <v>0</v>
      </c>
      <c r="C51" s="31" t="s">
        <v>1</v>
      </c>
      <c r="D51" s="245" t="s">
        <v>36</v>
      </c>
    </row>
    <row r="52" spans="1:6" x14ac:dyDescent="0.25">
      <c r="B52" s="294" t="s">
        <v>2</v>
      </c>
      <c r="C52" s="249">
        <v>10669</v>
      </c>
      <c r="D52" s="300">
        <f>+(C52/$C$54)</f>
        <v>0.60304092245082519</v>
      </c>
    </row>
    <row r="53" spans="1:6" ht="16.5" thickBot="1" x14ac:dyDescent="0.3">
      <c r="B53" s="301" t="s">
        <v>3</v>
      </c>
      <c r="C53" s="296">
        <v>7023</v>
      </c>
      <c r="D53" s="302">
        <f>+(C53/$C$54)</f>
        <v>0.39695907754917475</v>
      </c>
      <c r="E53" s="85"/>
      <c r="F53" s="85"/>
    </row>
    <row r="54" spans="1:6" ht="15.75" thickBot="1" x14ac:dyDescent="0.3">
      <c r="B54" s="26" t="s">
        <v>4</v>
      </c>
      <c r="C54" s="133">
        <f>SUM(C52:C53)</f>
        <v>17692</v>
      </c>
      <c r="D54" s="299">
        <f>SUM(D52:D53)</f>
        <v>1</v>
      </c>
    </row>
    <row r="55" spans="1:6" x14ac:dyDescent="0.25">
      <c r="B55" s="269"/>
    </row>
    <row r="56" spans="1:6" x14ac:dyDescent="0.25">
      <c r="B56" s="35"/>
      <c r="D56" s="85"/>
    </row>
    <row r="57" spans="1:6" x14ac:dyDescent="0.25">
      <c r="B57" s="35"/>
    </row>
    <row r="58" spans="1:6" x14ac:dyDescent="0.25">
      <c r="B58" s="35"/>
    </row>
    <row r="59" spans="1:6" x14ac:dyDescent="0.25">
      <c r="B59" s="35"/>
    </row>
    <row r="61" spans="1:6" ht="17.25" x14ac:dyDescent="0.25">
      <c r="B61" s="5" t="s">
        <v>162</v>
      </c>
    </row>
    <row r="62" spans="1:6" ht="7.5" customHeight="1" x14ac:dyDescent="0.25">
      <c r="B62" s="5"/>
    </row>
    <row r="63" spans="1:6" ht="15.75" x14ac:dyDescent="0.25">
      <c r="B63" s="37" t="s">
        <v>163</v>
      </c>
    </row>
    <row r="64" spans="1:6" ht="9" customHeight="1" thickBot="1" x14ac:dyDescent="0.3">
      <c r="B64" s="8"/>
    </row>
    <row r="65" spans="1:4" ht="30.75" thickBot="1" x14ac:dyDescent="0.3">
      <c r="A65" s="307" t="s">
        <v>99</v>
      </c>
      <c r="B65" s="33" t="s">
        <v>8</v>
      </c>
      <c r="C65" s="327" t="s">
        <v>1</v>
      </c>
      <c r="D65" s="245" t="s">
        <v>36</v>
      </c>
    </row>
    <row r="66" spans="1:4" ht="15.75" thickBot="1" x14ac:dyDescent="0.3">
      <c r="A66" s="307"/>
      <c r="B66" s="308"/>
      <c r="C66" s="333"/>
      <c r="D66" s="309"/>
    </row>
    <row r="67" spans="1:4" x14ac:dyDescent="0.25">
      <c r="B67" s="334" t="s">
        <v>183</v>
      </c>
      <c r="C67" s="335">
        <f>1072+2521</f>
        <v>3593</v>
      </c>
      <c r="D67" s="336">
        <f>+(C67/$C$82)</f>
        <v>0.33677008154466209</v>
      </c>
    </row>
    <row r="68" spans="1:4" x14ac:dyDescent="0.25">
      <c r="B68" s="337" t="s">
        <v>184</v>
      </c>
      <c r="C68" s="338">
        <v>315</v>
      </c>
      <c r="D68" s="406">
        <f t="shared" ref="D68:D81" si="0">+(C68/$C$82)</f>
        <v>2.9524791451869904E-2</v>
      </c>
    </row>
    <row r="69" spans="1:4" x14ac:dyDescent="0.25">
      <c r="B69" s="337" t="s">
        <v>185</v>
      </c>
      <c r="C69" s="338">
        <f>400+450+300+800+650</f>
        <v>2600</v>
      </c>
      <c r="D69" s="406">
        <f t="shared" si="0"/>
        <v>0.24369669134876745</v>
      </c>
    </row>
    <row r="70" spans="1:4" x14ac:dyDescent="0.25">
      <c r="B70" s="337" t="s">
        <v>186</v>
      </c>
      <c r="C70" s="338">
        <v>250</v>
      </c>
      <c r="D70" s="406">
        <f t="shared" si="0"/>
        <v>2.3432374168150718E-2</v>
      </c>
    </row>
    <row r="71" spans="1:4" x14ac:dyDescent="0.25">
      <c r="B71" s="337" t="s">
        <v>187</v>
      </c>
      <c r="C71" s="338">
        <f>531+40+100+450+100</f>
        <v>1221</v>
      </c>
      <c r="D71" s="406">
        <f t="shared" si="0"/>
        <v>0.1144437154372481</v>
      </c>
    </row>
    <row r="72" spans="1:4" x14ac:dyDescent="0.25">
      <c r="B72" s="337" t="s">
        <v>188</v>
      </c>
      <c r="C72" s="338">
        <v>60</v>
      </c>
      <c r="D72" s="406">
        <f t="shared" si="0"/>
        <v>5.6237698003561718E-3</v>
      </c>
    </row>
    <row r="73" spans="1:4" x14ac:dyDescent="0.25">
      <c r="B73" s="337" t="s">
        <v>189</v>
      </c>
      <c r="C73" s="338">
        <v>150</v>
      </c>
      <c r="D73" s="406">
        <f t="shared" si="0"/>
        <v>1.4059424500890431E-2</v>
      </c>
    </row>
    <row r="74" spans="1:4" x14ac:dyDescent="0.25">
      <c r="B74" s="337" t="s">
        <v>148</v>
      </c>
      <c r="C74" s="338">
        <v>500</v>
      </c>
      <c r="D74" s="406">
        <f t="shared" si="0"/>
        <v>4.6864748336301436E-2</v>
      </c>
    </row>
    <row r="75" spans="1:4" x14ac:dyDescent="0.25">
      <c r="B75" s="337" t="s">
        <v>190</v>
      </c>
      <c r="C75" s="338">
        <v>250</v>
      </c>
      <c r="D75" s="406">
        <f t="shared" si="0"/>
        <v>2.3432374168150718E-2</v>
      </c>
    </row>
    <row r="76" spans="1:4" x14ac:dyDescent="0.25">
      <c r="B76" s="337" t="s">
        <v>9</v>
      </c>
      <c r="C76" s="338">
        <f>120+150</f>
        <v>270</v>
      </c>
      <c r="D76" s="406">
        <f t="shared" si="0"/>
        <v>2.5306964101602776E-2</v>
      </c>
    </row>
    <row r="77" spans="1:4" x14ac:dyDescent="0.25">
      <c r="B77" s="337" t="s">
        <v>191</v>
      </c>
      <c r="C77" s="338">
        <f>200+80+80+220+190</f>
        <v>770</v>
      </c>
      <c r="D77" s="406">
        <f>+(C77/$C$82)</f>
        <v>7.2171712437904212E-2</v>
      </c>
    </row>
    <row r="78" spans="1:4" ht="27" customHeight="1" x14ac:dyDescent="0.25">
      <c r="B78" s="337" t="s">
        <v>192</v>
      </c>
      <c r="C78" s="338">
        <v>120</v>
      </c>
      <c r="D78" s="406">
        <f t="shared" si="0"/>
        <v>1.1247539600712344E-2</v>
      </c>
    </row>
    <row r="79" spans="1:4" x14ac:dyDescent="0.25">
      <c r="B79" s="337" t="s">
        <v>193</v>
      </c>
      <c r="C79" s="338">
        <v>150</v>
      </c>
      <c r="D79" s="406">
        <f t="shared" si="0"/>
        <v>1.4059424500890431E-2</v>
      </c>
    </row>
    <row r="80" spans="1:4" ht="24" x14ac:dyDescent="0.25">
      <c r="B80" s="337" t="s">
        <v>194</v>
      </c>
      <c r="C80" s="338">
        <v>300</v>
      </c>
      <c r="D80" s="406">
        <f t="shared" si="0"/>
        <v>2.8118849001780861E-2</v>
      </c>
    </row>
    <row r="81" spans="1:6" ht="27" customHeight="1" thickBot="1" x14ac:dyDescent="0.3">
      <c r="B81" s="404" t="s">
        <v>195</v>
      </c>
      <c r="C81" s="405">
        <v>120</v>
      </c>
      <c r="D81" s="407">
        <f t="shared" si="0"/>
        <v>1.1247539600712344E-2</v>
      </c>
    </row>
    <row r="82" spans="1:6" ht="18.75" customHeight="1" thickBot="1" x14ac:dyDescent="0.3">
      <c r="B82" s="26" t="s">
        <v>4</v>
      </c>
      <c r="C82" s="133">
        <f>SUM(C67:C81)</f>
        <v>10669</v>
      </c>
      <c r="D82" s="339">
        <f>SUM(D67:D81)</f>
        <v>1</v>
      </c>
      <c r="E82" s="85"/>
      <c r="F82" s="85"/>
    </row>
    <row r="83" spans="1:6" ht="18.75" customHeight="1" x14ac:dyDescent="0.25">
      <c r="B83" s="269"/>
      <c r="C83" s="95"/>
      <c r="D83" s="96"/>
    </row>
    <row r="84" spans="1:6" ht="18.75" customHeight="1" x14ac:dyDescent="0.25">
      <c r="B84" s="269"/>
      <c r="C84" s="95"/>
      <c r="D84" s="96"/>
    </row>
    <row r="85" spans="1:6" ht="18.75" customHeight="1" x14ac:dyDescent="0.25">
      <c r="B85" s="269"/>
      <c r="C85" s="95"/>
      <c r="D85" s="96"/>
    </row>
    <row r="86" spans="1:6" x14ac:dyDescent="0.25">
      <c r="B86" s="9"/>
    </row>
    <row r="87" spans="1:6" ht="15.75" x14ac:dyDescent="0.25">
      <c r="B87" s="37" t="s">
        <v>164</v>
      </c>
    </row>
    <row r="88" spans="1:6" ht="7.5" customHeight="1" thickBot="1" x14ac:dyDescent="0.3">
      <c r="B88" s="10"/>
    </row>
    <row r="89" spans="1:6" x14ac:dyDescent="0.25">
      <c r="A89" s="307" t="s">
        <v>100</v>
      </c>
      <c r="B89" s="246" t="s">
        <v>8</v>
      </c>
      <c r="C89" s="247" t="s">
        <v>124</v>
      </c>
      <c r="D89" s="245" t="s">
        <v>36</v>
      </c>
    </row>
    <row r="90" spans="1:6" x14ac:dyDescent="0.25">
      <c r="B90" s="337" t="s">
        <v>196</v>
      </c>
      <c r="C90" s="341">
        <v>8</v>
      </c>
      <c r="D90" s="342">
        <f>+(C90/$C$101)</f>
        <v>1.1391143386017372E-3</v>
      </c>
    </row>
    <row r="91" spans="1:6" x14ac:dyDescent="0.25">
      <c r="B91" s="337" t="s">
        <v>197</v>
      </c>
      <c r="C91" s="341">
        <v>100</v>
      </c>
      <c r="D91" s="342">
        <f t="shared" ref="D91:D100" si="1">+(C91/$C$101)</f>
        <v>1.4238929232521715E-2</v>
      </c>
    </row>
    <row r="92" spans="1:6" x14ac:dyDescent="0.25">
      <c r="B92" s="337" t="s">
        <v>198</v>
      </c>
      <c r="C92" s="341">
        <v>150</v>
      </c>
      <c r="D92" s="342">
        <f t="shared" si="1"/>
        <v>2.1358393848782572E-2</v>
      </c>
    </row>
    <row r="93" spans="1:6" x14ac:dyDescent="0.25">
      <c r="B93" s="337" t="s">
        <v>185</v>
      </c>
      <c r="C93" s="341">
        <f>3000+500+250+100</f>
        <v>3850</v>
      </c>
      <c r="D93" s="342">
        <f t="shared" si="1"/>
        <v>0.54819877545208595</v>
      </c>
    </row>
    <row r="94" spans="1:6" x14ac:dyDescent="0.25">
      <c r="B94" s="337" t="s">
        <v>199</v>
      </c>
      <c r="C94" s="341">
        <v>290</v>
      </c>
      <c r="D94" s="342">
        <f t="shared" si="1"/>
        <v>4.1292894774312972E-2</v>
      </c>
    </row>
    <row r="95" spans="1:6" x14ac:dyDescent="0.25">
      <c r="B95" s="337" t="s">
        <v>165</v>
      </c>
      <c r="C95" s="341">
        <v>225</v>
      </c>
      <c r="D95" s="342">
        <f t="shared" si="1"/>
        <v>3.2037590773173856E-2</v>
      </c>
    </row>
    <row r="96" spans="1:6" x14ac:dyDescent="0.25">
      <c r="B96" s="337" t="s">
        <v>186</v>
      </c>
      <c r="C96" s="341">
        <v>200</v>
      </c>
      <c r="D96" s="342">
        <f t="shared" si="1"/>
        <v>2.8477858465043429E-2</v>
      </c>
    </row>
    <row r="97" spans="2:4" x14ac:dyDescent="0.25">
      <c r="B97" s="337" t="s">
        <v>188</v>
      </c>
      <c r="C97" s="341">
        <v>50</v>
      </c>
      <c r="D97" s="342">
        <f t="shared" si="1"/>
        <v>7.1194646162608573E-3</v>
      </c>
    </row>
    <row r="98" spans="2:4" x14ac:dyDescent="0.25">
      <c r="B98" s="337" t="s">
        <v>200</v>
      </c>
      <c r="C98" s="341">
        <f>150+200</f>
        <v>350</v>
      </c>
      <c r="D98" s="342">
        <f t="shared" si="1"/>
        <v>4.9836252313825997E-2</v>
      </c>
    </row>
    <row r="99" spans="2:4" x14ac:dyDescent="0.25">
      <c r="B99" s="337" t="s">
        <v>210</v>
      </c>
      <c r="C99" s="341">
        <v>300</v>
      </c>
      <c r="D99" s="342">
        <f t="shared" si="1"/>
        <v>4.2716787697565144E-2</v>
      </c>
    </row>
    <row r="100" spans="2:4" ht="24" x14ac:dyDescent="0.25">
      <c r="B100" s="337" t="s">
        <v>201</v>
      </c>
      <c r="C100" s="341">
        <v>1500</v>
      </c>
      <c r="D100" s="342">
        <f t="shared" si="1"/>
        <v>0.21358393848782573</v>
      </c>
    </row>
    <row r="101" spans="2:4" ht="15.75" thickBot="1" x14ac:dyDescent="0.3">
      <c r="B101" s="291" t="s">
        <v>4</v>
      </c>
      <c r="C101" s="199">
        <f>SUM(C90:C100)</f>
        <v>7023</v>
      </c>
      <c r="D101" s="293">
        <f>SUM(D90:D100)</f>
        <v>1</v>
      </c>
    </row>
    <row r="102" spans="2:4" ht="4.5" customHeight="1" x14ac:dyDescent="0.25">
      <c r="B102" s="6"/>
    </row>
    <row r="103" spans="2:4" ht="38.25" customHeight="1" x14ac:dyDescent="0.25">
      <c r="B103" s="411"/>
      <c r="C103" s="411"/>
      <c r="D103" s="411"/>
    </row>
    <row r="104" spans="2:4" x14ac:dyDescent="0.25">
      <c r="B104" s="11"/>
    </row>
    <row r="110" spans="2:4" ht="21.75" x14ac:dyDescent="0.25">
      <c r="B110" s="3" t="s">
        <v>10</v>
      </c>
    </row>
    <row r="111" spans="2:4" ht="17.25" x14ac:dyDescent="0.25">
      <c r="B111" s="12" t="s">
        <v>129</v>
      </c>
    </row>
    <row r="112" spans="2:4" ht="14.25" customHeight="1" x14ac:dyDescent="0.25">
      <c r="B112" s="13"/>
    </row>
    <row r="113" spans="1:5" ht="14.25" customHeight="1" thickBot="1" x14ac:dyDescent="0.3">
      <c r="B113" s="37" t="s">
        <v>166</v>
      </c>
    </row>
    <row r="114" spans="1:5" ht="14.25" customHeight="1" x14ac:dyDescent="0.25">
      <c r="A114" s="307" t="s">
        <v>101</v>
      </c>
      <c r="B114" s="33" t="s">
        <v>0</v>
      </c>
      <c r="C114" s="247" t="s">
        <v>1</v>
      </c>
      <c r="D114" s="245" t="s">
        <v>95</v>
      </c>
      <c r="E114" s="318"/>
    </row>
    <row r="115" spans="1:5" ht="20.25" customHeight="1" thickBot="1" x14ac:dyDescent="0.3">
      <c r="B115" s="343" t="s">
        <v>211</v>
      </c>
      <c r="C115" s="344">
        <v>194</v>
      </c>
      <c r="D115" s="345">
        <v>700</v>
      </c>
    </row>
    <row r="116" spans="1:5" ht="16.5" customHeight="1" thickBot="1" x14ac:dyDescent="0.3">
      <c r="B116" s="303" t="s">
        <v>4</v>
      </c>
      <c r="C116" s="304">
        <f>SUM(C115:C115)</f>
        <v>194</v>
      </c>
      <c r="D116" s="299">
        <f>+C116/D115</f>
        <v>0.27714285714285714</v>
      </c>
    </row>
    <row r="117" spans="1:5" ht="14.25" customHeight="1" thickBot="1" x14ac:dyDescent="0.3">
      <c r="B117" s="13"/>
    </row>
    <row r="118" spans="1:5" ht="14.25" customHeight="1" thickBot="1" x14ac:dyDescent="0.3">
      <c r="A118" s="13"/>
      <c r="B118" s="32" t="s">
        <v>1</v>
      </c>
      <c r="C118" s="25" t="s">
        <v>95</v>
      </c>
      <c r="D118" s="25" t="s">
        <v>111</v>
      </c>
    </row>
    <row r="119" spans="1:5" ht="14.25" customHeight="1" thickBot="1" x14ac:dyDescent="0.3">
      <c r="A119" s="34" t="s">
        <v>4</v>
      </c>
      <c r="B119" s="132">
        <f>+C116</f>
        <v>194</v>
      </c>
      <c r="C119" s="220">
        <f>+D115</f>
        <v>700</v>
      </c>
      <c r="D119" s="126">
        <f>+B119/C119</f>
        <v>0.27714285714285714</v>
      </c>
    </row>
    <row r="120" spans="1:5" ht="14.25" customHeight="1" x14ac:dyDescent="0.25">
      <c r="B120" s="13"/>
    </row>
    <row r="121" spans="1:5" ht="14.25" customHeight="1" x14ac:dyDescent="0.25">
      <c r="B121" s="13"/>
    </row>
    <row r="122" spans="1:5" ht="14.25" customHeight="1" x14ac:dyDescent="0.25">
      <c r="B122" s="13"/>
    </row>
    <row r="123" spans="1:5" ht="14.25" customHeight="1" x14ac:dyDescent="0.25">
      <c r="B123" s="13"/>
    </row>
    <row r="124" spans="1:5" ht="14.25" customHeight="1" x14ac:dyDescent="0.25">
      <c r="B124" s="13"/>
    </row>
    <row r="125" spans="1:5" ht="15.75" x14ac:dyDescent="0.25">
      <c r="B125" s="37" t="s">
        <v>212</v>
      </c>
    </row>
    <row r="126" spans="1:5" ht="15.75" thickBot="1" x14ac:dyDescent="0.3">
      <c r="B126" s="10"/>
    </row>
    <row r="127" spans="1:5" ht="15.75" thickBot="1" x14ac:dyDescent="0.3">
      <c r="A127" s="307" t="s">
        <v>150</v>
      </c>
      <c r="B127" s="246" t="s">
        <v>8</v>
      </c>
      <c r="C127" s="247" t="s">
        <v>124</v>
      </c>
      <c r="D127" s="245" t="s">
        <v>36</v>
      </c>
    </row>
    <row r="128" spans="1:5" ht="15.75" x14ac:dyDescent="0.25">
      <c r="B128" s="323" t="s">
        <v>202</v>
      </c>
      <c r="C128" s="249">
        <v>36</v>
      </c>
      <c r="D128" s="340">
        <f t="shared" ref="D128:D133" si="2">+(C128/$C$101)</f>
        <v>5.1260145237078175E-3</v>
      </c>
    </row>
    <row r="129" spans="1:8" ht="15.75" x14ac:dyDescent="0.25">
      <c r="B129" s="323" t="s">
        <v>203</v>
      </c>
      <c r="C129" s="341">
        <v>35</v>
      </c>
      <c r="D129" s="342">
        <f t="shared" si="2"/>
        <v>4.9836252313825999E-3</v>
      </c>
    </row>
    <row r="130" spans="1:8" ht="16.5" thickBot="1" x14ac:dyDescent="0.3">
      <c r="B130" s="323" t="s">
        <v>9</v>
      </c>
      <c r="C130" s="341">
        <v>47</v>
      </c>
      <c r="D130" s="342">
        <f t="shared" si="2"/>
        <v>6.6922967392852055E-3</v>
      </c>
    </row>
    <row r="131" spans="1:8" ht="15.75" x14ac:dyDescent="0.25">
      <c r="B131" s="323" t="s">
        <v>204</v>
      </c>
      <c r="C131" s="341">
        <v>22</v>
      </c>
      <c r="D131" s="340">
        <f t="shared" si="2"/>
        <v>3.1325644311547773E-3</v>
      </c>
    </row>
    <row r="132" spans="1:8" ht="15.75" x14ac:dyDescent="0.25">
      <c r="B132" s="323" t="s">
        <v>205</v>
      </c>
      <c r="C132" s="341">
        <v>27</v>
      </c>
      <c r="D132" s="342">
        <f t="shared" si="2"/>
        <v>3.8445108927808629E-3</v>
      </c>
    </row>
    <row r="133" spans="1:8" ht="15.75" x14ac:dyDescent="0.25">
      <c r="B133" s="323" t="s">
        <v>206</v>
      </c>
      <c r="C133" s="341">
        <v>27</v>
      </c>
      <c r="D133" s="342">
        <f t="shared" si="2"/>
        <v>3.8445108927808629E-3</v>
      </c>
    </row>
    <row r="134" spans="1:8" ht="15.75" thickBot="1" x14ac:dyDescent="0.3">
      <c r="B134" s="291" t="s">
        <v>4</v>
      </c>
      <c r="C134" s="199">
        <f>SUM(C128:C133)</f>
        <v>194</v>
      </c>
      <c r="D134" s="293">
        <f>SUM(D128:D133)</f>
        <v>2.7623522711092124E-2</v>
      </c>
    </row>
    <row r="137" spans="1:8" x14ac:dyDescent="0.25">
      <c r="B137" s="14"/>
    </row>
    <row r="138" spans="1:8" ht="21.75" x14ac:dyDescent="0.25">
      <c r="B138" s="3" t="s">
        <v>123</v>
      </c>
    </row>
    <row r="139" spans="1:8" x14ac:dyDescent="0.25">
      <c r="B139" s="6"/>
    </row>
    <row r="140" spans="1:8" ht="16.5" thickBot="1" x14ac:dyDescent="0.3">
      <c r="B140" s="37" t="s">
        <v>167</v>
      </c>
    </row>
    <row r="141" spans="1:8" ht="30.75" thickBot="1" x14ac:dyDescent="0.3">
      <c r="A141" s="307" t="s">
        <v>102</v>
      </c>
      <c r="B141" s="15" t="s">
        <v>13</v>
      </c>
      <c r="C141" s="325" t="s">
        <v>0</v>
      </c>
      <c r="D141" s="325" t="s">
        <v>1</v>
      </c>
      <c r="E141" s="325" t="s">
        <v>34</v>
      </c>
      <c r="F141" s="36"/>
      <c r="G141" s="36"/>
      <c r="H141" s="36"/>
    </row>
    <row r="142" spans="1:8" ht="15.75" thickBot="1" x14ac:dyDescent="0.3">
      <c r="B142" s="17" t="s">
        <v>14</v>
      </c>
      <c r="C142" s="18" t="s">
        <v>7</v>
      </c>
      <c r="D142" s="263">
        <f>+C16</f>
        <v>269</v>
      </c>
      <c r="E142" s="99">
        <f>+D142/D145</f>
        <v>1.4816854860919857E-2</v>
      </c>
      <c r="F142" s="260"/>
    </row>
    <row r="143" spans="1:8" ht="45.75" thickBot="1" x14ac:dyDescent="0.3">
      <c r="B143" s="317" t="s">
        <v>15</v>
      </c>
      <c r="C143" s="18" t="s">
        <v>16</v>
      </c>
      <c r="D143" s="270">
        <f>+C44</f>
        <v>17692</v>
      </c>
      <c r="E143" s="99">
        <f>+D143/D145</f>
        <v>0.97449738364087024</v>
      </c>
      <c r="F143" s="260"/>
    </row>
    <row r="144" spans="1:8" ht="30.75" thickBot="1" x14ac:dyDescent="0.3">
      <c r="B144" s="527" t="s">
        <v>17</v>
      </c>
      <c r="C144" s="18" t="s">
        <v>141</v>
      </c>
      <c r="D144" s="263">
        <f>+C116</f>
        <v>194</v>
      </c>
      <c r="E144" s="99">
        <f>+D144/D145</f>
        <v>1.0685761498209859E-2</v>
      </c>
      <c r="F144" s="260"/>
    </row>
    <row r="145" spans="1:6" ht="15.75" thickBot="1" x14ac:dyDescent="0.3">
      <c r="B145" s="326" t="s">
        <v>18</v>
      </c>
      <c r="C145" s="29"/>
      <c r="D145" s="396">
        <f>SUM(D142:D144)</f>
        <v>18155</v>
      </c>
      <c r="E145" s="169">
        <f>SUM(E142:E144)</f>
        <v>1</v>
      </c>
      <c r="F145" s="261"/>
    </row>
    <row r="146" spans="1:6" x14ac:dyDescent="0.25">
      <c r="B146" s="11"/>
    </row>
    <row r="147" spans="1:6" x14ac:dyDescent="0.25">
      <c r="D147" s="85"/>
      <c r="E147" s="85"/>
      <c r="F147" s="85"/>
    </row>
    <row r="149" spans="1:6" ht="21.75" x14ac:dyDescent="0.25">
      <c r="B149" s="3" t="s">
        <v>37</v>
      </c>
    </row>
    <row r="150" spans="1:6" x14ac:dyDescent="0.25">
      <c r="B150" s="8"/>
    </row>
    <row r="151" spans="1:6" ht="41.25" customHeight="1" thickBot="1" x14ac:dyDescent="0.3">
      <c r="B151" s="412" t="s">
        <v>168</v>
      </c>
      <c r="C151" s="412"/>
      <c r="D151" s="412"/>
      <c r="E151" s="412"/>
      <c r="F151" s="412"/>
    </row>
    <row r="152" spans="1:6" x14ac:dyDescent="0.25">
      <c r="A152" s="346" t="s">
        <v>103</v>
      </c>
      <c r="B152" s="413" t="s">
        <v>13</v>
      </c>
      <c r="C152" s="415" t="s">
        <v>0</v>
      </c>
      <c r="D152" s="30" t="s">
        <v>169</v>
      </c>
      <c r="E152" s="30" t="s">
        <v>35</v>
      </c>
      <c r="F152" s="36"/>
    </row>
    <row r="153" spans="1:6" ht="30.75" thickBot="1" x14ac:dyDescent="0.3">
      <c r="B153" s="414"/>
      <c r="C153" s="416"/>
      <c r="D153" s="23" t="s">
        <v>170</v>
      </c>
      <c r="E153" s="23" t="s">
        <v>170</v>
      </c>
      <c r="F153" s="36"/>
    </row>
    <row r="154" spans="1:6" ht="15.75" thickBot="1" x14ac:dyDescent="0.3">
      <c r="B154" s="19" t="s">
        <v>14</v>
      </c>
      <c r="C154" s="18" t="s">
        <v>19</v>
      </c>
      <c r="D154" s="347">
        <v>127</v>
      </c>
      <c r="E154" s="195">
        <f>+(D154/$D$157)</f>
        <v>1.7507582023711055E-2</v>
      </c>
      <c r="F154" s="262"/>
    </row>
    <row r="155" spans="1:6" ht="59.25" customHeight="1" thickBot="1" x14ac:dyDescent="0.3">
      <c r="B155" s="19" t="s">
        <v>15</v>
      </c>
      <c r="C155" s="18" t="s">
        <v>20</v>
      </c>
      <c r="D155" s="347">
        <v>6937</v>
      </c>
      <c r="E155" s="99">
        <f>+(D155/$D$157)</f>
        <v>0.95629997242900466</v>
      </c>
      <c r="F155" s="260"/>
    </row>
    <row r="156" spans="1:6" ht="30.75" thickBot="1" x14ac:dyDescent="0.3">
      <c r="B156" s="16" t="s">
        <v>17</v>
      </c>
      <c r="C156" s="18" t="s">
        <v>141</v>
      </c>
      <c r="D156" s="347">
        <v>190</v>
      </c>
      <c r="E156" s="99">
        <f>+(D156/$D$157)</f>
        <v>2.6192445547284258E-2</v>
      </c>
      <c r="F156" s="260"/>
    </row>
    <row r="157" spans="1:6" ht="15.75" thickBot="1" x14ac:dyDescent="0.3">
      <c r="B157" s="326" t="s">
        <v>4</v>
      </c>
      <c r="C157" s="29"/>
      <c r="D157" s="134">
        <f>SUM(D154:D156)</f>
        <v>7254</v>
      </c>
      <c r="E157" s="169">
        <f>SUM(E154:E156)</f>
        <v>1</v>
      </c>
      <c r="F157" s="261"/>
    </row>
    <row r="158" spans="1:6" x14ac:dyDescent="0.25">
      <c r="B158" s="98"/>
    </row>
    <row r="159" spans="1:6" x14ac:dyDescent="0.25">
      <c r="B159" s="98"/>
    </row>
    <row r="160" spans="1:6" x14ac:dyDescent="0.25">
      <c r="B160" s="98"/>
    </row>
    <row r="161" spans="1:6" ht="21.75" x14ac:dyDescent="0.25">
      <c r="B161" s="3" t="s">
        <v>121</v>
      </c>
    </row>
    <row r="162" spans="1:6" ht="21.75" x14ac:dyDescent="0.25">
      <c r="B162" s="3"/>
    </row>
    <row r="164" spans="1:6" ht="16.5" thickBot="1" x14ac:dyDescent="0.3">
      <c r="B164" s="37" t="s">
        <v>171</v>
      </c>
    </row>
    <row r="165" spans="1:6" ht="15" customHeight="1" x14ac:dyDescent="0.25">
      <c r="A165" s="307" t="s">
        <v>116</v>
      </c>
      <c r="B165" s="413" t="s">
        <v>50</v>
      </c>
      <c r="C165" s="415" t="s">
        <v>104</v>
      </c>
      <c r="D165" s="30" t="s">
        <v>35</v>
      </c>
      <c r="E165" s="36"/>
      <c r="F165" s="36"/>
    </row>
    <row r="166" spans="1:6" ht="30.75" thickBot="1" x14ac:dyDescent="0.3">
      <c r="B166" s="414"/>
      <c r="C166" s="416"/>
      <c r="D166" s="23" t="s">
        <v>49</v>
      </c>
      <c r="E166" s="36"/>
      <c r="F166" s="36"/>
    </row>
    <row r="167" spans="1:6" ht="15.75" thickBot="1" x14ac:dyDescent="0.3">
      <c r="B167" s="19" t="s">
        <v>53</v>
      </c>
      <c r="C167" s="19">
        <f>+C182+C197+C213</f>
        <v>5272</v>
      </c>
      <c r="D167" s="99">
        <f>+C167/$C$172</f>
        <v>0.29038832277609472</v>
      </c>
      <c r="E167" s="68"/>
      <c r="F167" s="68"/>
    </row>
    <row r="168" spans="1:6" ht="20.25" customHeight="1" thickBot="1" x14ac:dyDescent="0.3">
      <c r="B168" s="19" t="s">
        <v>54</v>
      </c>
      <c r="C168" s="19">
        <f>+C183+C198+C214</f>
        <v>6347</v>
      </c>
      <c r="D168" s="99">
        <f>+C168/$C$172</f>
        <v>0.34960066097493803</v>
      </c>
      <c r="E168" s="68"/>
      <c r="F168" s="68"/>
    </row>
    <row r="169" spans="1:6" ht="15.75" thickBot="1" x14ac:dyDescent="0.3">
      <c r="B169" s="66" t="s">
        <v>55</v>
      </c>
      <c r="C169" s="19">
        <f>+C184+C199+C215</f>
        <v>1668</v>
      </c>
      <c r="D169" s="99">
        <f t="shared" ref="D169:D171" si="3">+C169/$C$172</f>
        <v>9.1875516386670339E-2</v>
      </c>
      <c r="E169" s="68"/>
      <c r="F169" s="68"/>
    </row>
    <row r="170" spans="1:6" ht="15.75" thickBot="1" x14ac:dyDescent="0.3">
      <c r="B170" s="67" t="s">
        <v>56</v>
      </c>
      <c r="C170" s="19">
        <f>+C185+C200+C216</f>
        <v>2704</v>
      </c>
      <c r="D170" s="99">
        <f>+C170/$C$172</f>
        <v>0.14893968603690444</v>
      </c>
      <c r="E170" s="68"/>
      <c r="F170" s="68"/>
    </row>
    <row r="171" spans="1:6" ht="20.25" customHeight="1" thickBot="1" x14ac:dyDescent="0.3">
      <c r="B171" s="66" t="s">
        <v>57</v>
      </c>
      <c r="C171" s="19">
        <f>+C186+C201+C217</f>
        <v>2164</v>
      </c>
      <c r="D171" s="99">
        <f t="shared" si="3"/>
        <v>0.11919581382539246</v>
      </c>
      <c r="E171" s="68"/>
      <c r="F171" s="68"/>
    </row>
    <row r="172" spans="1:6" ht="15.75" thickBot="1" x14ac:dyDescent="0.3">
      <c r="B172" s="15" t="s">
        <v>4</v>
      </c>
      <c r="C172" s="15">
        <f>SUM(C167:C171)</f>
        <v>18155</v>
      </c>
      <c r="D172" s="87">
        <f>SUM(D167:D171)</f>
        <v>1</v>
      </c>
      <c r="E172" s="69"/>
      <c r="F172" s="69"/>
    </row>
    <row r="173" spans="1:6" x14ac:dyDescent="0.25">
      <c r="B173" s="219"/>
      <c r="C173" s="123"/>
      <c r="D173" s="123"/>
      <c r="E173" s="123"/>
      <c r="F173" s="123"/>
    </row>
    <row r="174" spans="1:6" x14ac:dyDescent="0.25">
      <c r="B174" s="219"/>
      <c r="C174" s="185"/>
      <c r="D174" s="187"/>
      <c r="E174" s="186"/>
      <c r="F174" s="186"/>
    </row>
    <row r="175" spans="1:6" x14ac:dyDescent="0.25">
      <c r="B175" s="187"/>
      <c r="C175" s="123"/>
      <c r="D175" s="123"/>
      <c r="E175" s="123"/>
      <c r="F175" s="123"/>
    </row>
    <row r="176" spans="1:6" x14ac:dyDescent="0.25">
      <c r="D176" s="85"/>
    </row>
    <row r="179" spans="1:6" ht="16.5" thickBot="1" x14ac:dyDescent="0.3">
      <c r="B179" s="37" t="s">
        <v>172</v>
      </c>
    </row>
    <row r="180" spans="1:6" ht="15" customHeight="1" x14ac:dyDescent="0.25">
      <c r="A180" s="346" t="s">
        <v>117</v>
      </c>
      <c r="B180" s="413" t="s">
        <v>50</v>
      </c>
      <c r="C180" s="415" t="s">
        <v>51</v>
      </c>
      <c r="D180" s="30" t="s">
        <v>35</v>
      </c>
      <c r="E180" s="36"/>
      <c r="F180" s="36"/>
    </row>
    <row r="181" spans="1:6" ht="30.75" thickBot="1" x14ac:dyDescent="0.3">
      <c r="B181" s="414"/>
      <c r="C181" s="416"/>
      <c r="D181" s="23" t="s">
        <v>49</v>
      </c>
      <c r="E181" s="36"/>
      <c r="F181" s="36"/>
    </row>
    <row r="182" spans="1:6" ht="15.75" thickBot="1" x14ac:dyDescent="0.3">
      <c r="B182" s="19" t="s">
        <v>53</v>
      </c>
      <c r="C182" s="19">
        <f>32+45+64+9</f>
        <v>150</v>
      </c>
      <c r="D182" s="103">
        <f>+C182/$C$187</f>
        <v>0.55762081784386619</v>
      </c>
      <c r="E182" s="68"/>
      <c r="F182" s="68"/>
    </row>
    <row r="183" spans="1:6" ht="15.75" thickBot="1" x14ac:dyDescent="0.3">
      <c r="B183" s="19" t="s">
        <v>54</v>
      </c>
      <c r="C183" s="19">
        <f>1+1+7+1</f>
        <v>10</v>
      </c>
      <c r="D183" s="103">
        <f t="shared" ref="D183:D186" si="4">+C183/$C$187</f>
        <v>3.717472118959108E-2</v>
      </c>
      <c r="E183" s="68"/>
      <c r="F183" s="68"/>
    </row>
    <row r="184" spans="1:6" ht="15.75" thickBot="1" x14ac:dyDescent="0.3">
      <c r="B184" s="66" t="s">
        <v>55</v>
      </c>
      <c r="C184" s="19">
        <f>31+1</f>
        <v>32</v>
      </c>
      <c r="D184" s="103">
        <f t="shared" si="4"/>
        <v>0.11895910780669144</v>
      </c>
      <c r="E184" s="68"/>
      <c r="F184" s="68"/>
    </row>
    <row r="185" spans="1:6" ht="15.75" thickBot="1" x14ac:dyDescent="0.3">
      <c r="B185" s="67" t="s">
        <v>56</v>
      </c>
      <c r="C185" s="19">
        <f>3+30+4+2</f>
        <v>39</v>
      </c>
      <c r="D185" s="103">
        <f t="shared" si="4"/>
        <v>0.1449814126394052</v>
      </c>
      <c r="E185" s="68"/>
      <c r="F185" s="68"/>
    </row>
    <row r="186" spans="1:6" ht="15.75" thickBot="1" x14ac:dyDescent="0.3">
      <c r="B186" s="16" t="s">
        <v>57</v>
      </c>
      <c r="C186" s="19">
        <f>25+1+12</f>
        <v>38</v>
      </c>
      <c r="D186" s="103">
        <f t="shared" si="4"/>
        <v>0.14126394052044611</v>
      </c>
      <c r="E186" s="68"/>
      <c r="F186" s="68"/>
    </row>
    <row r="187" spans="1:6" ht="15.75" thickBot="1" x14ac:dyDescent="0.3">
      <c r="B187" s="326" t="s">
        <v>4</v>
      </c>
      <c r="C187" s="221">
        <f>SUM(C182:C186)</f>
        <v>269</v>
      </c>
      <c r="D187" s="87">
        <f>SUM(D182:D186)</f>
        <v>1</v>
      </c>
      <c r="E187" s="69"/>
      <c r="F187" s="69"/>
    </row>
    <row r="188" spans="1:6" x14ac:dyDescent="0.25">
      <c r="B188" s="219"/>
    </row>
    <row r="189" spans="1:6" x14ac:dyDescent="0.25">
      <c r="B189" s="219"/>
    </row>
    <row r="190" spans="1:6" x14ac:dyDescent="0.25">
      <c r="B190" s="187"/>
    </row>
    <row r="194" spans="1:6" ht="16.5" thickBot="1" x14ac:dyDescent="0.3">
      <c r="B194" s="37" t="s">
        <v>173</v>
      </c>
    </row>
    <row r="195" spans="1:6" ht="15" customHeight="1" x14ac:dyDescent="0.25">
      <c r="A195" s="307" t="s">
        <v>118</v>
      </c>
      <c r="B195" s="413" t="s">
        <v>50</v>
      </c>
      <c r="C195" s="415" t="s">
        <v>105</v>
      </c>
      <c r="D195" s="30" t="s">
        <v>35</v>
      </c>
      <c r="E195" s="36"/>
      <c r="F195" s="36"/>
    </row>
    <row r="196" spans="1:6" ht="30.75" thickBot="1" x14ac:dyDescent="0.3">
      <c r="B196" s="414"/>
      <c r="C196" s="416"/>
      <c r="D196" s="23" t="s">
        <v>49</v>
      </c>
      <c r="E196" s="36"/>
      <c r="F196" s="36"/>
    </row>
    <row r="197" spans="1:6" ht="15.75" thickBot="1" x14ac:dyDescent="0.3">
      <c r="B197" s="19" t="s">
        <v>53</v>
      </c>
      <c r="C197" s="127">
        <f>705+1339+1172+1831</f>
        <v>5047</v>
      </c>
      <c r="D197" s="88">
        <f>+C197/$C$202</f>
        <v>0.28527017861180193</v>
      </c>
      <c r="E197" s="68"/>
      <c r="F197" s="68"/>
    </row>
    <row r="198" spans="1:6" ht="15.75" thickBot="1" x14ac:dyDescent="0.3">
      <c r="B198" s="19" t="s">
        <v>54</v>
      </c>
      <c r="C198" s="127">
        <f>561+593+1326+3811</f>
        <v>6291</v>
      </c>
      <c r="D198" s="88">
        <f t="shared" ref="D198:D201" si="5">+C198/$C$202</f>
        <v>0.35558444494686864</v>
      </c>
      <c r="E198" s="68"/>
      <c r="F198" s="68"/>
    </row>
    <row r="199" spans="1:6" ht="15.75" thickBot="1" x14ac:dyDescent="0.3">
      <c r="B199" s="66" t="s">
        <v>55</v>
      </c>
      <c r="C199" s="127">
        <f>832+738</f>
        <v>1570</v>
      </c>
      <c r="D199" s="88">
        <f t="shared" si="5"/>
        <v>8.8740673750847834E-2</v>
      </c>
      <c r="E199" s="68"/>
      <c r="F199" s="68"/>
    </row>
    <row r="200" spans="1:6" ht="15.75" thickBot="1" x14ac:dyDescent="0.3">
      <c r="B200" s="67" t="s">
        <v>56</v>
      </c>
      <c r="C200" s="127">
        <f>573+517+166+1072+335</f>
        <v>2663</v>
      </c>
      <c r="D200" s="88">
        <f t="shared" si="5"/>
        <v>0.15052000904363555</v>
      </c>
      <c r="E200" s="68"/>
      <c r="F200" s="68"/>
    </row>
    <row r="201" spans="1:6" ht="15.75" thickBot="1" x14ac:dyDescent="0.3">
      <c r="B201" s="16" t="s">
        <v>57</v>
      </c>
      <c r="C201" s="127">
        <f>668+656+797</f>
        <v>2121</v>
      </c>
      <c r="D201" s="88">
        <f t="shared" si="5"/>
        <v>0.11988469364684604</v>
      </c>
      <c r="E201" s="68"/>
      <c r="F201" s="68"/>
    </row>
    <row r="202" spans="1:6" ht="15.75" thickBot="1" x14ac:dyDescent="0.3">
      <c r="B202" s="326" t="s">
        <v>4</v>
      </c>
      <c r="C202" s="222">
        <f>SUM(C197:C201)</f>
        <v>17692</v>
      </c>
      <c r="D202" s="87">
        <f>SUM(D197:D201)</f>
        <v>1</v>
      </c>
      <c r="E202" s="69"/>
      <c r="F202" s="69"/>
    </row>
    <row r="203" spans="1:6" x14ac:dyDescent="0.25">
      <c r="B203" s="219"/>
      <c r="D203" s="90"/>
    </row>
    <row r="204" spans="1:6" x14ac:dyDescent="0.25">
      <c r="B204" s="219"/>
    </row>
    <row r="205" spans="1:6" x14ac:dyDescent="0.25">
      <c r="B205" s="187"/>
    </row>
    <row r="206" spans="1:6" x14ac:dyDescent="0.25">
      <c r="D206" s="85"/>
    </row>
    <row r="207" spans="1:6" x14ac:dyDescent="0.25">
      <c r="C207" s="85"/>
    </row>
    <row r="210" spans="1:6" ht="16.5" thickBot="1" x14ac:dyDescent="0.3">
      <c r="B210" s="37" t="s">
        <v>174</v>
      </c>
    </row>
    <row r="211" spans="1:6" ht="15" customHeight="1" x14ac:dyDescent="0.25">
      <c r="A211" s="346" t="s">
        <v>175</v>
      </c>
      <c r="B211" s="413" t="s">
        <v>50</v>
      </c>
      <c r="C211" s="415" t="s">
        <v>52</v>
      </c>
      <c r="D211" s="30" t="s">
        <v>35</v>
      </c>
      <c r="E211" s="36"/>
      <c r="F211" s="36"/>
    </row>
    <row r="212" spans="1:6" ht="30.75" thickBot="1" x14ac:dyDescent="0.3">
      <c r="B212" s="414"/>
      <c r="C212" s="416"/>
      <c r="D212" s="23" t="s">
        <v>49</v>
      </c>
      <c r="E212" s="36"/>
      <c r="F212" s="36"/>
    </row>
    <row r="213" spans="1:6" ht="15.75" thickBot="1" x14ac:dyDescent="0.3">
      <c r="B213" s="19" t="s">
        <v>53</v>
      </c>
      <c r="C213" s="19">
        <f>7+38+30</f>
        <v>75</v>
      </c>
      <c r="D213" s="88">
        <f>+C213/$C$218</f>
        <v>0.38659793814432991</v>
      </c>
      <c r="E213" s="68"/>
      <c r="F213" s="68"/>
    </row>
    <row r="214" spans="1:6" ht="15.75" thickBot="1" x14ac:dyDescent="0.3">
      <c r="B214" s="19" t="s">
        <v>54</v>
      </c>
      <c r="C214" s="19">
        <f>1+1+44</f>
        <v>46</v>
      </c>
      <c r="D214" s="88">
        <f t="shared" ref="D214:D217" si="6">+C214/$C$218</f>
        <v>0.23711340206185566</v>
      </c>
      <c r="E214" s="68"/>
      <c r="F214" s="68"/>
    </row>
    <row r="215" spans="1:6" ht="15.75" thickBot="1" x14ac:dyDescent="0.3">
      <c r="B215" s="66" t="s">
        <v>55</v>
      </c>
      <c r="C215" s="19">
        <v>66</v>
      </c>
      <c r="D215" s="88">
        <f t="shared" si="6"/>
        <v>0.34020618556701032</v>
      </c>
      <c r="E215" s="68"/>
      <c r="F215" s="68"/>
    </row>
    <row r="216" spans="1:6" ht="15.75" thickBot="1" x14ac:dyDescent="0.3">
      <c r="B216" s="67" t="s">
        <v>56</v>
      </c>
      <c r="C216" s="19">
        <v>2</v>
      </c>
      <c r="D216" s="88">
        <f t="shared" si="6"/>
        <v>1.0309278350515464E-2</v>
      </c>
      <c r="E216" s="68"/>
      <c r="F216" s="68"/>
    </row>
    <row r="217" spans="1:6" ht="15.75" thickBot="1" x14ac:dyDescent="0.3">
      <c r="B217" s="16" t="s">
        <v>57</v>
      </c>
      <c r="C217" s="19">
        <f>2+1+2</f>
        <v>5</v>
      </c>
      <c r="D217" s="88">
        <f t="shared" si="6"/>
        <v>2.5773195876288658E-2</v>
      </c>
      <c r="E217" s="68"/>
      <c r="F217" s="68"/>
    </row>
    <row r="218" spans="1:6" ht="15.75" thickBot="1" x14ac:dyDescent="0.3">
      <c r="B218" s="326" t="s">
        <v>4</v>
      </c>
      <c r="C218" s="331">
        <f>SUM(C213:C217)</f>
        <v>194</v>
      </c>
      <c r="D218" s="87">
        <f>SUM(D213:D217)</f>
        <v>1</v>
      </c>
      <c r="E218" s="69"/>
      <c r="F218" s="69"/>
    </row>
    <row r="219" spans="1:6" x14ac:dyDescent="0.25">
      <c r="B219" s="219"/>
    </row>
    <row r="220" spans="1:6" x14ac:dyDescent="0.25">
      <c r="B220" s="219"/>
    </row>
    <row r="221" spans="1:6" x14ac:dyDescent="0.25">
      <c r="B221" s="187"/>
    </row>
    <row r="222" spans="1:6" x14ac:dyDescent="0.25">
      <c r="D222" s="85"/>
    </row>
    <row r="226" spans="1:9" ht="21.75" x14ac:dyDescent="0.25">
      <c r="B226" s="3" t="s">
        <v>122</v>
      </c>
    </row>
    <row r="228" spans="1:9" ht="16.5" thickBot="1" x14ac:dyDescent="0.3">
      <c r="B228" s="37" t="s">
        <v>176</v>
      </c>
    </row>
    <row r="229" spans="1:9" ht="15" customHeight="1" thickBot="1" x14ac:dyDescent="0.3">
      <c r="A229" s="346" t="s">
        <v>177</v>
      </c>
      <c r="B229" s="417" t="s">
        <v>79</v>
      </c>
      <c r="C229" s="418" t="s">
        <v>86</v>
      </c>
      <c r="D229" s="419"/>
      <c r="E229" s="419"/>
      <c r="F229" s="420"/>
      <c r="G229" s="418" t="s">
        <v>58</v>
      </c>
      <c r="H229" s="419"/>
      <c r="I229" s="420"/>
    </row>
    <row r="230" spans="1:9" ht="15.75" thickBot="1" x14ac:dyDescent="0.3">
      <c r="B230" s="414"/>
      <c r="C230" s="97" t="s">
        <v>59</v>
      </c>
      <c r="D230" s="97" t="s">
        <v>60</v>
      </c>
      <c r="E230" s="325" t="s">
        <v>17</v>
      </c>
      <c r="F230" s="325" t="s">
        <v>4</v>
      </c>
      <c r="G230" s="171" t="s">
        <v>59</v>
      </c>
      <c r="H230" s="171" t="s">
        <v>60</v>
      </c>
      <c r="I230" s="172" t="s">
        <v>17</v>
      </c>
    </row>
    <row r="231" spans="1:9" x14ac:dyDescent="0.25">
      <c r="B231" s="73" t="s">
        <v>61</v>
      </c>
      <c r="C231" s="348">
        <v>1</v>
      </c>
      <c r="D231" s="397">
        <v>561</v>
      </c>
      <c r="E231" s="349">
        <v>1</v>
      </c>
      <c r="F231" s="350">
        <f>SUM(C231:E231)</f>
        <v>563</v>
      </c>
      <c r="G231" s="264">
        <f t="shared" ref="G231:G248" si="7">+C231/$C$249</f>
        <v>3.7174721189591076E-3</v>
      </c>
      <c r="H231" s="174">
        <f t="shared" ref="H231:H248" si="8">+D231/$D$249</f>
        <v>3.1709247117341174E-2</v>
      </c>
      <c r="I231" s="175">
        <f>+E231/$E$249</f>
        <v>5.1546391752577319E-3</v>
      </c>
    </row>
    <row r="232" spans="1:9" x14ac:dyDescent="0.25">
      <c r="B232" s="73" t="s">
        <v>62</v>
      </c>
      <c r="C232" s="351">
        <v>1</v>
      </c>
      <c r="D232" s="398">
        <v>593</v>
      </c>
      <c r="E232" s="353">
        <v>1</v>
      </c>
      <c r="F232" s="170">
        <f t="shared" ref="F232:F248" si="9">SUM(C232:E232)</f>
        <v>595</v>
      </c>
      <c r="G232" s="265">
        <f t="shared" si="7"/>
        <v>3.7174721189591076E-3</v>
      </c>
      <c r="H232" s="173">
        <f t="shared" si="8"/>
        <v>3.3517974225638708E-2</v>
      </c>
      <c r="I232" s="176">
        <f t="shared" ref="I232:I248" si="10">+E232/$E$249</f>
        <v>5.1546391752577319E-3</v>
      </c>
    </row>
    <row r="233" spans="1:9" x14ac:dyDescent="0.25">
      <c r="B233" s="73" t="s">
        <v>63</v>
      </c>
      <c r="C233" s="351">
        <v>7</v>
      </c>
      <c r="D233" s="398">
        <v>1326</v>
      </c>
      <c r="E233" s="353">
        <v>0</v>
      </c>
      <c r="F233" s="170">
        <f t="shared" si="9"/>
        <v>1333</v>
      </c>
      <c r="G233" s="265">
        <f t="shared" si="7"/>
        <v>2.6022304832713755E-2</v>
      </c>
      <c r="H233" s="173">
        <f t="shared" si="8"/>
        <v>7.4949129550079138E-2</v>
      </c>
      <c r="I233" s="176">
        <f t="shared" si="10"/>
        <v>0</v>
      </c>
    </row>
    <row r="234" spans="1:9" x14ac:dyDescent="0.25">
      <c r="B234" s="73" t="s">
        <v>64</v>
      </c>
      <c r="C234" s="351">
        <v>32</v>
      </c>
      <c r="D234" s="398">
        <v>705</v>
      </c>
      <c r="E234" s="353">
        <v>7</v>
      </c>
      <c r="F234" s="170">
        <f t="shared" si="9"/>
        <v>744</v>
      </c>
      <c r="G234" s="265">
        <f t="shared" si="7"/>
        <v>0.11895910780669144</v>
      </c>
      <c r="H234" s="173">
        <f t="shared" si="8"/>
        <v>3.9848519104680083E-2</v>
      </c>
      <c r="I234" s="176">
        <f t="shared" si="10"/>
        <v>3.608247422680412E-2</v>
      </c>
    </row>
    <row r="235" spans="1:9" x14ac:dyDescent="0.25">
      <c r="B235" s="73" t="s">
        <v>65</v>
      </c>
      <c r="C235" s="351">
        <v>31</v>
      </c>
      <c r="D235" s="398">
        <v>832</v>
      </c>
      <c r="E235" s="353">
        <v>66</v>
      </c>
      <c r="F235" s="170">
        <f t="shared" si="9"/>
        <v>929</v>
      </c>
      <c r="G235" s="265">
        <f t="shared" si="7"/>
        <v>0.11524163568773234</v>
      </c>
      <c r="H235" s="173">
        <f t="shared" si="8"/>
        <v>4.7026904815735925E-2</v>
      </c>
      <c r="I235" s="176">
        <f t="shared" si="10"/>
        <v>0.34020618556701032</v>
      </c>
    </row>
    <row r="236" spans="1:9" x14ac:dyDescent="0.25">
      <c r="B236" s="73" t="s">
        <v>66</v>
      </c>
      <c r="C236" s="351">
        <v>25</v>
      </c>
      <c r="D236" s="352">
        <v>668</v>
      </c>
      <c r="E236" s="353">
        <v>2</v>
      </c>
      <c r="F236" s="170">
        <f t="shared" si="9"/>
        <v>695</v>
      </c>
      <c r="G236" s="265">
        <f t="shared" si="7"/>
        <v>9.2936802973977689E-2</v>
      </c>
      <c r="H236" s="173">
        <f t="shared" si="8"/>
        <v>3.7757178385711056E-2</v>
      </c>
      <c r="I236" s="176">
        <f t="shared" si="10"/>
        <v>1.0309278350515464E-2</v>
      </c>
    </row>
    <row r="237" spans="1:9" x14ac:dyDescent="0.25">
      <c r="B237" s="73" t="s">
        <v>67</v>
      </c>
      <c r="C237" s="351">
        <v>3</v>
      </c>
      <c r="D237" s="352">
        <v>573</v>
      </c>
      <c r="E237" s="353">
        <v>0</v>
      </c>
      <c r="F237" s="170">
        <f t="shared" si="9"/>
        <v>576</v>
      </c>
      <c r="G237" s="265">
        <f t="shared" si="7"/>
        <v>1.1152416356877323E-2</v>
      </c>
      <c r="H237" s="173">
        <f t="shared" si="8"/>
        <v>3.2387519782952748E-2</v>
      </c>
      <c r="I237" s="176">
        <f t="shared" si="10"/>
        <v>0</v>
      </c>
    </row>
    <row r="238" spans="1:9" x14ac:dyDescent="0.25">
      <c r="B238" s="73" t="s">
        <v>68</v>
      </c>
      <c r="C238" s="351">
        <v>30</v>
      </c>
      <c r="D238" s="352">
        <v>517</v>
      </c>
      <c r="E238" s="353">
        <v>2</v>
      </c>
      <c r="F238" s="170">
        <f t="shared" si="9"/>
        <v>549</v>
      </c>
      <c r="G238" s="265">
        <f t="shared" si="7"/>
        <v>0.11152416356877323</v>
      </c>
      <c r="H238" s="173">
        <f t="shared" si="8"/>
        <v>2.922224734343206E-2</v>
      </c>
      <c r="I238" s="176">
        <f t="shared" si="10"/>
        <v>1.0309278350515464E-2</v>
      </c>
    </row>
    <row r="239" spans="1:9" x14ac:dyDescent="0.25">
      <c r="B239" s="73" t="s">
        <v>69</v>
      </c>
      <c r="C239" s="351">
        <v>4</v>
      </c>
      <c r="D239" s="352">
        <v>166</v>
      </c>
      <c r="E239" s="353">
        <v>0</v>
      </c>
      <c r="F239" s="170">
        <f t="shared" si="9"/>
        <v>170</v>
      </c>
      <c r="G239" s="265">
        <f t="shared" si="7"/>
        <v>1.4869888475836431E-2</v>
      </c>
      <c r="H239" s="173">
        <f t="shared" si="8"/>
        <v>9.3827718742934656E-3</v>
      </c>
      <c r="I239" s="176">
        <f t="shared" si="10"/>
        <v>0</v>
      </c>
    </row>
    <row r="240" spans="1:9" x14ac:dyDescent="0.25">
      <c r="B240" s="73" t="s">
        <v>70</v>
      </c>
      <c r="C240" s="351">
        <v>45</v>
      </c>
      <c r="D240" s="352">
        <v>1339</v>
      </c>
      <c r="E240" s="353">
        <v>38</v>
      </c>
      <c r="F240" s="170">
        <f t="shared" si="9"/>
        <v>1422</v>
      </c>
      <c r="G240" s="265">
        <f t="shared" si="7"/>
        <v>0.16728624535315986</v>
      </c>
      <c r="H240" s="173">
        <f t="shared" si="8"/>
        <v>7.5683924937825012E-2</v>
      </c>
      <c r="I240" s="176">
        <f t="shared" si="10"/>
        <v>0.19587628865979381</v>
      </c>
    </row>
    <row r="241" spans="2:9" x14ac:dyDescent="0.25">
      <c r="B241" s="73" t="s">
        <v>71</v>
      </c>
      <c r="C241" s="351">
        <v>2</v>
      </c>
      <c r="D241" s="352">
        <v>1072</v>
      </c>
      <c r="E241" s="353">
        <v>0</v>
      </c>
      <c r="F241" s="170">
        <f t="shared" si="9"/>
        <v>1074</v>
      </c>
      <c r="G241" s="265">
        <f t="shared" si="7"/>
        <v>7.4349442379182153E-3</v>
      </c>
      <c r="H241" s="173">
        <f t="shared" si="8"/>
        <v>6.0592358127967441E-2</v>
      </c>
      <c r="I241" s="176">
        <f t="shared" si="10"/>
        <v>0</v>
      </c>
    </row>
    <row r="242" spans="2:9" x14ac:dyDescent="0.25">
      <c r="B242" s="73" t="s">
        <v>72</v>
      </c>
      <c r="C242" s="351">
        <v>1</v>
      </c>
      <c r="D242" s="352">
        <v>738</v>
      </c>
      <c r="E242" s="353">
        <v>0</v>
      </c>
      <c r="F242" s="170">
        <f t="shared" si="9"/>
        <v>739</v>
      </c>
      <c r="G242" s="265">
        <f t="shared" si="7"/>
        <v>3.7174721189591076E-3</v>
      </c>
      <c r="H242" s="173">
        <f t="shared" si="8"/>
        <v>4.1713768935111917E-2</v>
      </c>
      <c r="I242" s="176">
        <f t="shared" si="10"/>
        <v>0</v>
      </c>
    </row>
    <row r="243" spans="2:9" x14ac:dyDescent="0.25">
      <c r="B243" s="73" t="s">
        <v>73</v>
      </c>
      <c r="C243" s="351">
        <v>0</v>
      </c>
      <c r="D243" s="352">
        <v>335</v>
      </c>
      <c r="E243" s="353">
        <v>0</v>
      </c>
      <c r="F243" s="170">
        <f t="shared" si="9"/>
        <v>335</v>
      </c>
      <c r="G243" s="265">
        <f t="shared" si="7"/>
        <v>0</v>
      </c>
      <c r="H243" s="173">
        <f t="shared" si="8"/>
        <v>1.8935111914989824E-2</v>
      </c>
      <c r="I243" s="176">
        <f t="shared" si="10"/>
        <v>0</v>
      </c>
    </row>
    <row r="244" spans="2:9" x14ac:dyDescent="0.25">
      <c r="B244" s="73" t="s">
        <v>74</v>
      </c>
      <c r="C244" s="351">
        <v>1</v>
      </c>
      <c r="D244" s="352">
        <v>656</v>
      </c>
      <c r="E244" s="353">
        <v>1</v>
      </c>
      <c r="F244" s="170">
        <f t="shared" si="9"/>
        <v>658</v>
      </c>
      <c r="G244" s="265">
        <f t="shared" si="7"/>
        <v>3.7174721189591076E-3</v>
      </c>
      <c r="H244" s="173">
        <f t="shared" si="8"/>
        <v>3.7078905720099482E-2</v>
      </c>
      <c r="I244" s="176">
        <f t="shared" si="10"/>
        <v>5.1546391752577319E-3</v>
      </c>
    </row>
    <row r="245" spans="2:9" x14ac:dyDescent="0.25">
      <c r="B245" s="73" t="s">
        <v>75</v>
      </c>
      <c r="C245" s="351">
        <v>64</v>
      </c>
      <c r="D245" s="352">
        <v>1172</v>
      </c>
      <c r="E245" s="353">
        <v>30</v>
      </c>
      <c r="F245" s="170">
        <f t="shared" si="9"/>
        <v>1266</v>
      </c>
      <c r="G245" s="265">
        <f t="shared" si="7"/>
        <v>0.23791821561338289</v>
      </c>
      <c r="H245" s="173">
        <f t="shared" si="8"/>
        <v>6.6244630341397243E-2</v>
      </c>
      <c r="I245" s="176">
        <f t="shared" si="10"/>
        <v>0.15463917525773196</v>
      </c>
    </row>
    <row r="246" spans="2:9" x14ac:dyDescent="0.25">
      <c r="B246" s="73" t="s">
        <v>76</v>
      </c>
      <c r="C246" s="351">
        <v>12</v>
      </c>
      <c r="D246" s="352">
        <v>797</v>
      </c>
      <c r="E246" s="353">
        <v>2</v>
      </c>
      <c r="F246" s="170">
        <f t="shared" si="9"/>
        <v>811</v>
      </c>
      <c r="G246" s="265">
        <f t="shared" si="7"/>
        <v>4.4609665427509292E-2</v>
      </c>
      <c r="H246" s="173">
        <f t="shared" si="8"/>
        <v>4.5048609541035498E-2</v>
      </c>
      <c r="I246" s="176">
        <f t="shared" si="10"/>
        <v>1.0309278350515464E-2</v>
      </c>
    </row>
    <row r="247" spans="2:9" x14ac:dyDescent="0.25">
      <c r="B247" s="73" t="s">
        <v>77</v>
      </c>
      <c r="C247" s="351">
        <v>9</v>
      </c>
      <c r="D247" s="352">
        <v>1831</v>
      </c>
      <c r="E247" s="353">
        <v>0</v>
      </c>
      <c r="F247" s="170">
        <f t="shared" si="9"/>
        <v>1840</v>
      </c>
      <c r="G247" s="265">
        <f t="shared" si="7"/>
        <v>3.3457249070631967E-2</v>
      </c>
      <c r="H247" s="173">
        <f t="shared" si="8"/>
        <v>0.10349310422789962</v>
      </c>
      <c r="I247" s="176">
        <f t="shared" si="10"/>
        <v>0</v>
      </c>
    </row>
    <row r="248" spans="2:9" ht="15.75" thickBot="1" x14ac:dyDescent="0.3">
      <c r="B248" s="74" t="s">
        <v>78</v>
      </c>
      <c r="C248" s="354">
        <v>1</v>
      </c>
      <c r="D248" s="355">
        <v>3811</v>
      </c>
      <c r="E248" s="356">
        <v>44</v>
      </c>
      <c r="F248" s="252">
        <f t="shared" si="9"/>
        <v>3856</v>
      </c>
      <c r="G248" s="266">
        <f t="shared" si="7"/>
        <v>3.7174721189591076E-3</v>
      </c>
      <c r="H248" s="177">
        <f t="shared" si="8"/>
        <v>0.21540809405380962</v>
      </c>
      <c r="I248" s="178">
        <f t="shared" si="10"/>
        <v>0.22680412371134021</v>
      </c>
    </row>
    <row r="249" spans="2:9" ht="15.75" thickBot="1" x14ac:dyDescent="0.3">
      <c r="B249" s="15" t="s">
        <v>4</v>
      </c>
      <c r="C249" s="357">
        <f>SUM(C231:C248)</f>
        <v>269</v>
      </c>
      <c r="D249" s="357">
        <f>SUM(D231:D248)</f>
        <v>17692</v>
      </c>
      <c r="E249" s="357">
        <f>SUM(E231:E248)</f>
        <v>194</v>
      </c>
      <c r="F249" s="267">
        <f>SUM(F231:F248)</f>
        <v>18155</v>
      </c>
      <c r="G249" s="89">
        <f t="shared" ref="G249:I249" si="11">SUM(G231:G248)</f>
        <v>1</v>
      </c>
      <c r="H249" s="89">
        <f t="shared" si="11"/>
        <v>1</v>
      </c>
      <c r="I249" s="89">
        <f t="shared" si="11"/>
        <v>1</v>
      </c>
    </row>
    <row r="250" spans="2:9" x14ac:dyDescent="0.25">
      <c r="B250" s="182"/>
    </row>
    <row r="251" spans="2:9" x14ac:dyDescent="0.25">
      <c r="B251" s="182"/>
      <c r="C251" s="180"/>
      <c r="D251" s="104"/>
      <c r="E251" s="181"/>
      <c r="F251" s="181"/>
    </row>
    <row r="252" spans="2:9" x14ac:dyDescent="0.25">
      <c r="B252" s="183"/>
    </row>
    <row r="253" spans="2:9" x14ac:dyDescent="0.25">
      <c r="C253" s="196"/>
      <c r="D253" s="197"/>
      <c r="E253" s="197"/>
      <c r="F253" s="197"/>
      <c r="G253" s="72"/>
    </row>
    <row r="257" spans="1:6" ht="15.75" thickBot="1" x14ac:dyDescent="0.3">
      <c r="C257" s="72"/>
      <c r="E257" s="179"/>
      <c r="F257" s="179"/>
    </row>
    <row r="258" spans="1:6" x14ac:dyDescent="0.25">
      <c r="A258" s="346" t="s">
        <v>177</v>
      </c>
      <c r="B258" s="417" t="s">
        <v>79</v>
      </c>
      <c r="C258" s="421" t="s">
        <v>86</v>
      </c>
      <c r="D258" s="422"/>
      <c r="E258" s="422"/>
      <c r="F258" s="327" t="s">
        <v>126</v>
      </c>
    </row>
    <row r="259" spans="1:6" ht="15.75" thickBot="1" x14ac:dyDescent="0.3">
      <c r="B259" s="414"/>
      <c r="C259" s="328" t="s">
        <v>59</v>
      </c>
      <c r="D259" s="328" t="s">
        <v>60</v>
      </c>
      <c r="E259" s="306" t="s">
        <v>17</v>
      </c>
      <c r="F259" s="328" t="s">
        <v>79</v>
      </c>
    </row>
    <row r="260" spans="1:6" x14ac:dyDescent="0.25">
      <c r="B260" s="223" t="s">
        <v>78</v>
      </c>
      <c r="C260" s="351">
        <v>1</v>
      </c>
      <c r="D260" s="352">
        <v>3811</v>
      </c>
      <c r="E260" s="353">
        <v>44</v>
      </c>
      <c r="F260" s="170">
        <f t="shared" ref="F260:F277" si="12">SUM(C260:E260)</f>
        <v>3856</v>
      </c>
    </row>
    <row r="261" spans="1:6" x14ac:dyDescent="0.25">
      <c r="B261" s="223" t="s">
        <v>77</v>
      </c>
      <c r="C261" s="351">
        <v>9</v>
      </c>
      <c r="D261" s="352">
        <v>1831</v>
      </c>
      <c r="E261" s="353">
        <v>0</v>
      </c>
      <c r="F261" s="170">
        <f t="shared" si="12"/>
        <v>1840</v>
      </c>
    </row>
    <row r="262" spans="1:6" x14ac:dyDescent="0.25">
      <c r="B262" s="223" t="s">
        <v>76</v>
      </c>
      <c r="C262" s="351">
        <v>12</v>
      </c>
      <c r="D262" s="352">
        <v>797</v>
      </c>
      <c r="E262" s="353">
        <v>2</v>
      </c>
      <c r="F262" s="170">
        <f t="shared" si="12"/>
        <v>811</v>
      </c>
    </row>
    <row r="263" spans="1:6" x14ac:dyDescent="0.25">
      <c r="B263" s="223" t="s">
        <v>75</v>
      </c>
      <c r="C263" s="351">
        <v>64</v>
      </c>
      <c r="D263" s="352">
        <v>1172</v>
      </c>
      <c r="E263" s="353">
        <v>30</v>
      </c>
      <c r="F263" s="170">
        <f t="shared" si="12"/>
        <v>1266</v>
      </c>
    </row>
    <row r="264" spans="1:6" x14ac:dyDescent="0.25">
      <c r="B264" s="223" t="s">
        <v>74</v>
      </c>
      <c r="C264" s="351">
        <v>1</v>
      </c>
      <c r="D264" s="352">
        <v>656</v>
      </c>
      <c r="E264" s="353">
        <v>1</v>
      </c>
      <c r="F264" s="170">
        <f t="shared" si="12"/>
        <v>658</v>
      </c>
    </row>
    <row r="265" spans="1:6" x14ac:dyDescent="0.25">
      <c r="B265" s="223" t="s">
        <v>73</v>
      </c>
      <c r="C265" s="351">
        <v>0</v>
      </c>
      <c r="D265" s="352">
        <v>335</v>
      </c>
      <c r="E265" s="353">
        <v>0</v>
      </c>
      <c r="F265" s="170">
        <f t="shared" si="12"/>
        <v>335</v>
      </c>
    </row>
    <row r="266" spans="1:6" x14ac:dyDescent="0.25">
      <c r="B266" s="223" t="s">
        <v>72</v>
      </c>
      <c r="C266" s="351">
        <v>1</v>
      </c>
      <c r="D266" s="352">
        <v>738</v>
      </c>
      <c r="E266" s="353">
        <v>0</v>
      </c>
      <c r="F266" s="170">
        <f t="shared" si="12"/>
        <v>739</v>
      </c>
    </row>
    <row r="267" spans="1:6" x14ac:dyDescent="0.25">
      <c r="B267" s="223" t="s">
        <v>71</v>
      </c>
      <c r="C267" s="351">
        <v>2</v>
      </c>
      <c r="D267" s="352">
        <v>1072</v>
      </c>
      <c r="E267" s="353">
        <v>0</v>
      </c>
      <c r="F267" s="170">
        <f t="shared" si="12"/>
        <v>1074</v>
      </c>
    </row>
    <row r="268" spans="1:6" x14ac:dyDescent="0.25">
      <c r="B268" s="223" t="s">
        <v>70</v>
      </c>
      <c r="C268" s="351">
        <v>45</v>
      </c>
      <c r="D268" s="352">
        <v>1339</v>
      </c>
      <c r="E268" s="353">
        <v>38</v>
      </c>
      <c r="F268" s="170">
        <f t="shared" si="12"/>
        <v>1422</v>
      </c>
    </row>
    <row r="269" spans="1:6" x14ac:dyDescent="0.25">
      <c r="B269" s="223" t="s">
        <v>69</v>
      </c>
      <c r="C269" s="351">
        <v>4</v>
      </c>
      <c r="D269" s="352">
        <v>166</v>
      </c>
      <c r="E269" s="353">
        <v>0</v>
      </c>
      <c r="F269" s="170">
        <f t="shared" si="12"/>
        <v>170</v>
      </c>
    </row>
    <row r="270" spans="1:6" x14ac:dyDescent="0.25">
      <c r="B270" s="223" t="s">
        <v>68</v>
      </c>
      <c r="C270" s="351">
        <v>30</v>
      </c>
      <c r="D270" s="352">
        <v>517</v>
      </c>
      <c r="E270" s="353">
        <v>2</v>
      </c>
      <c r="F270" s="170">
        <f t="shared" si="12"/>
        <v>549</v>
      </c>
    </row>
    <row r="271" spans="1:6" x14ac:dyDescent="0.25">
      <c r="B271" s="223" t="s">
        <v>67</v>
      </c>
      <c r="C271" s="351">
        <v>3</v>
      </c>
      <c r="D271" s="352">
        <v>573</v>
      </c>
      <c r="E271" s="353">
        <v>0</v>
      </c>
      <c r="F271" s="170">
        <f t="shared" si="12"/>
        <v>576</v>
      </c>
    </row>
    <row r="272" spans="1:6" x14ac:dyDescent="0.25">
      <c r="B272" s="223" t="s">
        <v>66</v>
      </c>
      <c r="C272" s="351">
        <v>25</v>
      </c>
      <c r="D272" s="352">
        <v>668</v>
      </c>
      <c r="E272" s="353">
        <v>2</v>
      </c>
      <c r="F272" s="170">
        <f t="shared" si="12"/>
        <v>695</v>
      </c>
    </row>
    <row r="273" spans="2:6" x14ac:dyDescent="0.25">
      <c r="B273" s="223" t="s">
        <v>65</v>
      </c>
      <c r="C273" s="351">
        <v>31</v>
      </c>
      <c r="D273" s="398">
        <v>832</v>
      </c>
      <c r="E273" s="353">
        <v>66</v>
      </c>
      <c r="F273" s="170">
        <f t="shared" si="12"/>
        <v>929</v>
      </c>
    </row>
    <row r="274" spans="2:6" x14ac:dyDescent="0.25">
      <c r="B274" s="223" t="s">
        <v>64</v>
      </c>
      <c r="C274" s="351">
        <v>32</v>
      </c>
      <c r="D274" s="398">
        <v>705</v>
      </c>
      <c r="E274" s="353">
        <v>7</v>
      </c>
      <c r="F274" s="170">
        <f t="shared" si="12"/>
        <v>744</v>
      </c>
    </row>
    <row r="275" spans="2:6" x14ac:dyDescent="0.25">
      <c r="B275" s="223" t="s">
        <v>63</v>
      </c>
      <c r="C275" s="351">
        <v>7</v>
      </c>
      <c r="D275" s="398">
        <v>1326</v>
      </c>
      <c r="E275" s="353">
        <v>0</v>
      </c>
      <c r="F275" s="170">
        <f t="shared" si="12"/>
        <v>1333</v>
      </c>
    </row>
    <row r="276" spans="2:6" ht="15.75" thickBot="1" x14ac:dyDescent="0.3">
      <c r="B276" s="223" t="s">
        <v>62</v>
      </c>
      <c r="C276" s="354">
        <v>1</v>
      </c>
      <c r="D276" s="401">
        <v>593</v>
      </c>
      <c r="E276" s="356">
        <v>1</v>
      </c>
      <c r="F276" s="252">
        <f t="shared" si="12"/>
        <v>595</v>
      </c>
    </row>
    <row r="277" spans="2:6" ht="15.75" thickBot="1" x14ac:dyDescent="0.3">
      <c r="B277" s="251" t="s">
        <v>61</v>
      </c>
      <c r="C277" s="399">
        <v>1</v>
      </c>
      <c r="D277" s="400">
        <v>561</v>
      </c>
      <c r="E277" s="399">
        <v>1</v>
      </c>
      <c r="F277" s="168">
        <f t="shared" si="12"/>
        <v>563</v>
      </c>
    </row>
    <row r="278" spans="2:6" ht="15.75" thickBot="1" x14ac:dyDescent="0.3">
      <c r="B278" s="253" t="s">
        <v>4</v>
      </c>
      <c r="C278" s="254">
        <f>SUM(C260:C277)</f>
        <v>269</v>
      </c>
      <c r="D278" s="268">
        <f t="shared" ref="D278:E278" si="13">SUM(D260:D277)</f>
        <v>17692</v>
      </c>
      <c r="E278" s="254">
        <f t="shared" si="13"/>
        <v>194</v>
      </c>
      <c r="F278" s="305">
        <f t="shared" ref="F278" si="14">SUM(C278:E278)</f>
        <v>18155</v>
      </c>
    </row>
  </sheetData>
  <mergeCells count="23">
    <mergeCell ref="B211:B212"/>
    <mergeCell ref="C211:C212"/>
    <mergeCell ref="B165:B166"/>
    <mergeCell ref="C165:C166"/>
    <mergeCell ref="B180:B181"/>
    <mergeCell ref="C180:C181"/>
    <mergeCell ref="B195:B196"/>
    <mergeCell ref="C195:C196"/>
    <mergeCell ref="B229:B230"/>
    <mergeCell ref="C229:F229"/>
    <mergeCell ref="G229:I229"/>
    <mergeCell ref="B258:B259"/>
    <mergeCell ref="C258:E258"/>
    <mergeCell ref="A4:J6"/>
    <mergeCell ref="B7:I9"/>
    <mergeCell ref="B103:D103"/>
    <mergeCell ref="B151:F151"/>
    <mergeCell ref="B152:B153"/>
    <mergeCell ref="C152:C153"/>
    <mergeCell ref="B42:B43"/>
    <mergeCell ref="C42:C43"/>
    <mergeCell ref="D42:D43"/>
    <mergeCell ref="E42:E4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6:H30"/>
  <sheetViews>
    <sheetView topLeftCell="A19" workbookViewId="0">
      <selection activeCell="F34" sqref="F34"/>
    </sheetView>
  </sheetViews>
  <sheetFormatPr baseColWidth="10" defaultColWidth="19" defaultRowHeight="15" x14ac:dyDescent="0.25"/>
  <cols>
    <col min="3" max="3" width="24.7109375" customWidth="1"/>
    <col min="4" max="4" width="11.5703125" customWidth="1"/>
    <col min="5" max="5" width="10.7109375" customWidth="1"/>
    <col min="6" max="6" width="10.85546875" customWidth="1"/>
    <col min="7" max="7" width="9.5703125" customWidth="1"/>
    <col min="8" max="8" width="11.42578125" customWidth="1"/>
  </cols>
  <sheetData>
    <row r="6" spans="1:8" ht="32.25" customHeight="1" x14ac:dyDescent="0.25">
      <c r="B6" s="434" t="s">
        <v>152</v>
      </c>
      <c r="C6" s="434"/>
      <c r="D6" s="434"/>
      <c r="E6" s="434"/>
      <c r="F6" s="434"/>
      <c r="G6" s="434"/>
      <c r="H6" s="434"/>
    </row>
    <row r="7" spans="1:8" ht="15.75" thickBot="1" x14ac:dyDescent="0.3"/>
    <row r="8" spans="1:8" ht="15.75" customHeight="1" thickBot="1" x14ac:dyDescent="0.3">
      <c r="B8" s="413" t="s">
        <v>13</v>
      </c>
      <c r="C8" s="415" t="s">
        <v>0</v>
      </c>
      <c r="D8" s="418" t="s">
        <v>124</v>
      </c>
      <c r="E8" s="419"/>
      <c r="F8" s="419"/>
      <c r="G8" s="419"/>
      <c r="H8" s="420"/>
    </row>
    <row r="9" spans="1:8" ht="30.75" thickBot="1" x14ac:dyDescent="0.3">
      <c r="B9" s="436"/>
      <c r="C9" s="437"/>
      <c r="D9" s="191" t="s">
        <v>107</v>
      </c>
      <c r="E9" s="184" t="s">
        <v>108</v>
      </c>
      <c r="F9" s="217" t="s">
        <v>109</v>
      </c>
      <c r="G9" s="217" t="s">
        <v>110</v>
      </c>
      <c r="H9" s="216" t="s">
        <v>4</v>
      </c>
    </row>
    <row r="10" spans="1:8" ht="30.75" customHeight="1" x14ac:dyDescent="0.25">
      <c r="B10" s="201" t="s">
        <v>14</v>
      </c>
      <c r="C10" s="202" t="s">
        <v>19</v>
      </c>
      <c r="D10" s="207">
        <v>165</v>
      </c>
      <c r="E10" s="208">
        <v>115</v>
      </c>
      <c r="F10" s="208">
        <v>269</v>
      </c>
      <c r="G10" s="208">
        <v>0</v>
      </c>
      <c r="H10" s="209">
        <f>SUM(D10:G10)</f>
        <v>549</v>
      </c>
    </row>
    <row r="11" spans="1:8" ht="28.5" customHeight="1" x14ac:dyDescent="0.25">
      <c r="A11" s="85"/>
      <c r="B11" s="432" t="s">
        <v>15</v>
      </c>
      <c r="C11" s="203" t="s">
        <v>2</v>
      </c>
      <c r="D11" s="210">
        <v>4880</v>
      </c>
      <c r="E11" s="211">
        <v>26712</v>
      </c>
      <c r="F11" s="211">
        <v>10669</v>
      </c>
      <c r="G11" s="211">
        <v>0</v>
      </c>
      <c r="H11" s="212">
        <f t="shared" ref="H11:H16" si="0">SUM(D11:G11)</f>
        <v>42261</v>
      </c>
    </row>
    <row r="12" spans="1:8" ht="38.25" customHeight="1" x14ac:dyDescent="0.25">
      <c r="B12" s="433"/>
      <c r="C12" s="204" t="s">
        <v>112</v>
      </c>
      <c r="D12" s="210">
        <v>1466</v>
      </c>
      <c r="E12" s="211">
        <v>2265</v>
      </c>
      <c r="F12" s="211">
        <v>7023</v>
      </c>
      <c r="G12" s="211">
        <v>0</v>
      </c>
      <c r="H12" s="212">
        <f t="shared" si="0"/>
        <v>10754</v>
      </c>
    </row>
    <row r="13" spans="1:8" ht="45" x14ac:dyDescent="0.25">
      <c r="B13" s="438"/>
      <c r="C13" s="203" t="s">
        <v>128</v>
      </c>
      <c r="D13" s="210">
        <v>5769</v>
      </c>
      <c r="E13" s="211">
        <v>0</v>
      </c>
      <c r="F13" s="211">
        <v>0</v>
      </c>
      <c r="G13" s="211">
        <v>0</v>
      </c>
      <c r="H13" s="212">
        <f t="shared" si="0"/>
        <v>5769</v>
      </c>
    </row>
    <row r="14" spans="1:8" ht="27" customHeight="1" x14ac:dyDescent="0.25">
      <c r="B14" s="432" t="s">
        <v>17</v>
      </c>
      <c r="C14" s="205" t="s">
        <v>32</v>
      </c>
      <c r="D14" s="210">
        <v>0</v>
      </c>
      <c r="E14" s="211">
        <v>402</v>
      </c>
      <c r="F14" s="211">
        <v>57</v>
      </c>
      <c r="G14" s="211">
        <v>0</v>
      </c>
      <c r="H14" s="212">
        <f>SUM(D14:G14)</f>
        <v>459</v>
      </c>
    </row>
    <row r="15" spans="1:8" x14ac:dyDescent="0.25">
      <c r="B15" s="433"/>
      <c r="C15" s="203" t="s">
        <v>113</v>
      </c>
      <c r="D15" s="210">
        <v>0</v>
      </c>
      <c r="E15" s="211">
        <v>1714</v>
      </c>
      <c r="F15" s="211">
        <v>137</v>
      </c>
      <c r="G15" s="211">
        <v>0</v>
      </c>
      <c r="H15" s="212">
        <f t="shared" si="0"/>
        <v>1851</v>
      </c>
    </row>
    <row r="16" spans="1:8" ht="15.75" thickBot="1" x14ac:dyDescent="0.3">
      <c r="B16" s="424"/>
      <c r="C16" s="206" t="s">
        <v>12</v>
      </c>
      <c r="D16" s="213">
        <v>78</v>
      </c>
      <c r="E16" s="214">
        <v>5</v>
      </c>
      <c r="F16" s="214">
        <v>0</v>
      </c>
      <c r="G16" s="214">
        <v>0</v>
      </c>
      <c r="H16" s="215">
        <f t="shared" si="0"/>
        <v>83</v>
      </c>
    </row>
    <row r="17" spans="2:8" ht="15.75" thickBot="1" x14ac:dyDescent="0.3">
      <c r="B17" s="28" t="s">
        <v>4</v>
      </c>
      <c r="C17" s="190"/>
      <c r="D17" s="198">
        <f>SUM(D10:D16)</f>
        <v>12358</v>
      </c>
      <c r="E17" s="199">
        <f t="shared" ref="E17:G17" si="1">SUM(E10:E16)</f>
        <v>31213</v>
      </c>
      <c r="F17" s="199">
        <f t="shared" si="1"/>
        <v>18155</v>
      </c>
      <c r="G17" s="199">
        <f t="shared" si="1"/>
        <v>0</v>
      </c>
      <c r="H17" s="200">
        <f>SUM(H10:H16)</f>
        <v>61726</v>
      </c>
    </row>
    <row r="19" spans="2:8" ht="28.5" customHeight="1" x14ac:dyDescent="0.25"/>
    <row r="21" spans="2:8" ht="15.75" customHeight="1" x14ac:dyDescent="0.25"/>
    <row r="22" spans="2:8" ht="19.5" customHeight="1" x14ac:dyDescent="0.25"/>
    <row r="23" spans="2:8" ht="15.75" customHeight="1" x14ac:dyDescent="0.25">
      <c r="B23" s="434" t="s">
        <v>182</v>
      </c>
      <c r="C23" s="434"/>
      <c r="D23" s="434"/>
      <c r="E23" s="434"/>
      <c r="F23" s="434"/>
      <c r="G23" s="434"/>
      <c r="H23" s="434"/>
    </row>
    <row r="24" spans="2:8" ht="15.75" thickBot="1" x14ac:dyDescent="0.3">
      <c r="B24" s="435"/>
      <c r="C24" s="435"/>
      <c r="D24" s="435"/>
      <c r="E24" s="435"/>
      <c r="F24" s="435"/>
      <c r="G24" s="435"/>
      <c r="H24" s="435"/>
    </row>
    <row r="25" spans="2:8" ht="15.75" thickBot="1" x14ac:dyDescent="0.3">
      <c r="B25" s="413" t="s">
        <v>13</v>
      </c>
      <c r="C25" s="415" t="s">
        <v>0</v>
      </c>
      <c r="D25" s="418" t="s">
        <v>153</v>
      </c>
      <c r="E25" s="419"/>
      <c r="F25" s="419"/>
      <c r="G25" s="419"/>
      <c r="H25" s="420"/>
    </row>
    <row r="26" spans="2:8" ht="30.75" thickBot="1" x14ac:dyDescent="0.3">
      <c r="B26" s="414"/>
      <c r="C26" s="431"/>
      <c r="D26" s="191" t="s">
        <v>107</v>
      </c>
      <c r="E26" s="184" t="s">
        <v>108</v>
      </c>
      <c r="F26" s="188" t="s">
        <v>109</v>
      </c>
      <c r="G26" s="188" t="s">
        <v>110</v>
      </c>
      <c r="H26" s="189" t="s">
        <v>4</v>
      </c>
    </row>
    <row r="27" spans="2:8" ht="15.75" thickBot="1" x14ac:dyDescent="0.3">
      <c r="B27" s="19" t="s">
        <v>14</v>
      </c>
      <c r="C27" s="239" t="s">
        <v>19</v>
      </c>
      <c r="D27" s="240">
        <v>95</v>
      </c>
      <c r="E27" s="192">
        <v>231</v>
      </c>
      <c r="F27" s="192">
        <v>127</v>
      </c>
      <c r="G27" s="192"/>
      <c r="H27" s="193">
        <f>SUM(D27:G27)</f>
        <v>453</v>
      </c>
    </row>
    <row r="28" spans="2:8" ht="48" thickBot="1" x14ac:dyDescent="0.3">
      <c r="B28" s="19" t="s">
        <v>15</v>
      </c>
      <c r="C28" s="239" t="s">
        <v>20</v>
      </c>
      <c r="D28" s="240">
        <v>5089</v>
      </c>
      <c r="E28" s="192">
        <v>8720</v>
      </c>
      <c r="F28" s="192">
        <v>6937</v>
      </c>
      <c r="G28" s="211"/>
      <c r="H28" s="193">
        <f>SUM(D28:G28)</f>
        <v>20746</v>
      </c>
    </row>
    <row r="29" spans="2:8" ht="15.75" thickBot="1" x14ac:dyDescent="0.3">
      <c r="B29" s="16" t="s">
        <v>17</v>
      </c>
      <c r="C29" s="239" t="s">
        <v>141</v>
      </c>
      <c r="D29" s="241">
        <v>140</v>
      </c>
      <c r="E29" s="194">
        <v>85</v>
      </c>
      <c r="F29" s="194">
        <v>190</v>
      </c>
      <c r="G29" s="194"/>
      <c r="H29" s="193">
        <f>SUM(D29:G29)</f>
        <v>415</v>
      </c>
    </row>
    <row r="30" spans="2:8" ht="15.75" thickBot="1" x14ac:dyDescent="0.3">
      <c r="B30" s="28" t="s">
        <v>4</v>
      </c>
      <c r="C30" s="190"/>
      <c r="D30" s="242">
        <f>SUM(D27:D29)</f>
        <v>5324</v>
      </c>
      <c r="E30" s="243">
        <f>SUM(E27:E29)</f>
        <v>9036</v>
      </c>
      <c r="F30" s="243">
        <f>SUM(F27:F29)</f>
        <v>7254</v>
      </c>
      <c r="G30" s="243">
        <f>SUM(G27:G29)</f>
        <v>0</v>
      </c>
      <c r="H30" s="244">
        <f>SUM(H27:H29)</f>
        <v>21614</v>
      </c>
    </row>
  </sheetData>
  <mergeCells count="10">
    <mergeCell ref="B6:H6"/>
    <mergeCell ref="B8:B9"/>
    <mergeCell ref="C8:C9"/>
    <mergeCell ref="D8:H8"/>
    <mergeCell ref="B11:B13"/>
    <mergeCell ref="B25:B26"/>
    <mergeCell ref="C25:C26"/>
    <mergeCell ref="D25:H25"/>
    <mergeCell ref="B14:B16"/>
    <mergeCell ref="B23:H24"/>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4:U46"/>
  <sheetViews>
    <sheetView topLeftCell="B1" zoomScale="110" zoomScaleNormal="110" workbookViewId="0">
      <selection activeCell="I48" sqref="I48"/>
    </sheetView>
  </sheetViews>
  <sheetFormatPr baseColWidth="10" defaultRowHeight="15" x14ac:dyDescent="0.25"/>
  <cols>
    <col min="3" max="3" width="16.7109375" customWidth="1"/>
    <col min="4" max="4" width="9.85546875" customWidth="1"/>
    <col min="5" max="5" width="9.5703125" customWidth="1"/>
    <col min="6" max="7" width="9.7109375" customWidth="1"/>
    <col min="8" max="8" width="9.85546875" customWidth="1"/>
    <col min="9" max="9" width="10.140625" customWidth="1"/>
    <col min="10" max="10" width="9.28515625" customWidth="1"/>
    <col min="11" max="11" width="9" customWidth="1"/>
    <col min="12" max="12" width="14.28515625" customWidth="1"/>
  </cols>
  <sheetData>
    <row r="4" spans="3:11" ht="15.75" x14ac:dyDescent="0.25">
      <c r="C4" s="441" t="s">
        <v>41</v>
      </c>
      <c r="D4" s="441"/>
      <c r="E4" s="441"/>
      <c r="F4" s="441"/>
      <c r="G4" s="441"/>
      <c r="H4" s="441"/>
      <c r="I4" s="441"/>
      <c r="J4" s="441"/>
      <c r="K4" s="441"/>
    </row>
    <row r="5" spans="3:11" ht="18.75" x14ac:dyDescent="0.25">
      <c r="C5" s="439" t="s">
        <v>21</v>
      </c>
      <c r="D5" s="439"/>
      <c r="E5" s="439"/>
      <c r="F5" s="439"/>
      <c r="G5" s="439"/>
      <c r="H5" s="439"/>
      <c r="I5" s="439"/>
      <c r="J5" s="439"/>
      <c r="K5" s="439"/>
    </row>
    <row r="6" spans="3:11" ht="15.75" thickBot="1" x14ac:dyDescent="0.3">
      <c r="C6" s="440" t="s">
        <v>207</v>
      </c>
      <c r="D6" s="440"/>
      <c r="E6" s="440"/>
      <c r="F6" s="440"/>
      <c r="G6" s="440"/>
      <c r="H6" s="440"/>
      <c r="I6" s="440"/>
      <c r="J6" s="440"/>
      <c r="K6" s="440"/>
    </row>
    <row r="7" spans="3:11" ht="15.75" thickBot="1" x14ac:dyDescent="0.3">
      <c r="C7" s="442" t="s">
        <v>40</v>
      </c>
      <c r="D7" s="450" t="s">
        <v>39</v>
      </c>
      <c r="E7" s="451"/>
      <c r="F7" s="451"/>
      <c r="G7" s="451"/>
      <c r="H7" s="451"/>
      <c r="I7" s="452"/>
      <c r="J7" s="445" t="s">
        <v>38</v>
      </c>
      <c r="K7" s="446"/>
    </row>
    <row r="8" spans="3:11" ht="15" customHeight="1" x14ac:dyDescent="0.25">
      <c r="C8" s="443"/>
      <c r="D8" s="453" t="s">
        <v>17</v>
      </c>
      <c r="E8" s="454"/>
      <c r="F8" s="457" t="s">
        <v>15</v>
      </c>
      <c r="G8" s="458"/>
      <c r="H8" s="459" t="s">
        <v>22</v>
      </c>
      <c r="I8" s="460"/>
      <c r="J8" s="447"/>
      <c r="K8" s="448"/>
    </row>
    <row r="9" spans="3:11" ht="15.75" customHeight="1" thickBot="1" x14ac:dyDescent="0.3">
      <c r="C9" s="443"/>
      <c r="D9" s="455"/>
      <c r="E9" s="456"/>
      <c r="F9" s="463" t="s">
        <v>2</v>
      </c>
      <c r="G9" s="464"/>
      <c r="H9" s="461"/>
      <c r="I9" s="462"/>
      <c r="J9" s="444"/>
      <c r="K9" s="449"/>
    </row>
    <row r="10" spans="3:11" ht="15.75" thickBot="1" x14ac:dyDescent="0.3">
      <c r="C10" s="444"/>
      <c r="D10" s="362" t="s">
        <v>23</v>
      </c>
      <c r="E10" s="363" t="s">
        <v>24</v>
      </c>
      <c r="F10" s="364" t="s">
        <v>23</v>
      </c>
      <c r="G10" s="365" t="s">
        <v>24</v>
      </c>
      <c r="H10" s="366" t="s">
        <v>23</v>
      </c>
      <c r="I10" s="366" t="s">
        <v>24</v>
      </c>
      <c r="J10" s="367" t="s">
        <v>23</v>
      </c>
      <c r="K10" s="367" t="s">
        <v>24</v>
      </c>
    </row>
    <row r="11" spans="3:11" ht="15.75" thickBot="1" x14ac:dyDescent="0.3">
      <c r="C11" s="334" t="s">
        <v>183</v>
      </c>
      <c r="D11" s="368"/>
      <c r="E11" s="369"/>
      <c r="F11" s="370">
        <v>2</v>
      </c>
      <c r="G11" s="371">
        <v>3593</v>
      </c>
      <c r="H11" s="372"/>
      <c r="I11" s="372"/>
      <c r="J11" s="367">
        <f>+D11+F11+H11</f>
        <v>2</v>
      </c>
      <c r="K11" s="367">
        <f>+E11+G11+I11</f>
        <v>3593</v>
      </c>
    </row>
    <row r="12" spans="3:11" ht="36.75" thickBot="1" x14ac:dyDescent="0.3">
      <c r="C12" s="337" t="s">
        <v>184</v>
      </c>
      <c r="D12" s="373"/>
      <c r="E12" s="374"/>
      <c r="F12" s="375">
        <v>1</v>
      </c>
      <c r="G12" s="376">
        <v>315</v>
      </c>
      <c r="H12" s="377"/>
      <c r="I12" s="377"/>
      <c r="J12" s="367">
        <f t="shared" ref="J12:K37" si="0">+D12+F12+H12</f>
        <v>1</v>
      </c>
      <c r="K12" s="367">
        <f t="shared" si="0"/>
        <v>315</v>
      </c>
    </row>
    <row r="13" spans="3:11" ht="15.75" thickBot="1" x14ac:dyDescent="0.3">
      <c r="C13" s="337" t="s">
        <v>185</v>
      </c>
      <c r="D13" s="373"/>
      <c r="E13" s="378"/>
      <c r="F13" s="375">
        <v>5</v>
      </c>
      <c r="G13" s="376">
        <v>2600</v>
      </c>
      <c r="H13" s="377">
        <v>4</v>
      </c>
      <c r="I13" s="377">
        <v>3850</v>
      </c>
      <c r="J13" s="367">
        <f t="shared" si="0"/>
        <v>9</v>
      </c>
      <c r="K13" s="367">
        <f t="shared" si="0"/>
        <v>6450</v>
      </c>
    </row>
    <row r="14" spans="3:11" ht="15.75" thickBot="1" x14ac:dyDescent="0.3">
      <c r="C14" s="337" t="s">
        <v>186</v>
      </c>
      <c r="D14" s="373"/>
      <c r="E14" s="373"/>
      <c r="F14" s="375">
        <v>1</v>
      </c>
      <c r="G14" s="376">
        <v>250</v>
      </c>
      <c r="H14" s="377">
        <v>1</v>
      </c>
      <c r="I14" s="377">
        <v>200</v>
      </c>
      <c r="J14" s="367">
        <f t="shared" si="0"/>
        <v>2</v>
      </c>
      <c r="K14" s="367">
        <f t="shared" si="0"/>
        <v>450</v>
      </c>
    </row>
    <row r="15" spans="3:11" ht="15.75" thickBot="1" x14ac:dyDescent="0.3">
      <c r="C15" s="337" t="s">
        <v>187</v>
      </c>
      <c r="D15" s="373"/>
      <c r="E15" s="373"/>
      <c r="F15" s="375">
        <v>5</v>
      </c>
      <c r="G15" s="376">
        <v>1221</v>
      </c>
      <c r="H15" s="377"/>
      <c r="I15" s="377"/>
      <c r="J15" s="367">
        <f t="shared" si="0"/>
        <v>5</v>
      </c>
      <c r="K15" s="367">
        <f t="shared" si="0"/>
        <v>1221</v>
      </c>
    </row>
    <row r="16" spans="3:11" ht="15.75" thickBot="1" x14ac:dyDescent="0.3">
      <c r="C16" s="337" t="s">
        <v>188</v>
      </c>
      <c r="D16" s="373"/>
      <c r="E16" s="373"/>
      <c r="F16" s="375">
        <v>1</v>
      </c>
      <c r="G16" s="376">
        <v>60</v>
      </c>
      <c r="H16" s="377">
        <v>1</v>
      </c>
      <c r="I16" s="377">
        <v>50</v>
      </c>
      <c r="J16" s="367">
        <f t="shared" si="0"/>
        <v>2</v>
      </c>
      <c r="K16" s="367">
        <f t="shared" si="0"/>
        <v>110</v>
      </c>
    </row>
    <row r="17" spans="3:11" ht="15.75" thickBot="1" x14ac:dyDescent="0.3">
      <c r="C17" s="337" t="s">
        <v>189</v>
      </c>
      <c r="D17" s="373"/>
      <c r="E17" s="373"/>
      <c r="F17" s="375">
        <v>1</v>
      </c>
      <c r="G17" s="376">
        <v>150</v>
      </c>
      <c r="H17" s="377"/>
      <c r="I17" s="377"/>
      <c r="J17" s="367">
        <f t="shared" si="0"/>
        <v>1</v>
      </c>
      <c r="K17" s="367">
        <f t="shared" si="0"/>
        <v>150</v>
      </c>
    </row>
    <row r="18" spans="3:11" ht="24.75" thickBot="1" x14ac:dyDescent="0.3">
      <c r="C18" s="337" t="s">
        <v>148</v>
      </c>
      <c r="D18" s="373"/>
      <c r="E18" s="373"/>
      <c r="F18" s="375">
        <v>1</v>
      </c>
      <c r="G18" s="376">
        <v>500</v>
      </c>
      <c r="H18" s="377"/>
      <c r="I18" s="377"/>
      <c r="J18" s="367">
        <f t="shared" si="0"/>
        <v>1</v>
      </c>
      <c r="K18" s="367">
        <f t="shared" si="0"/>
        <v>500</v>
      </c>
    </row>
    <row r="19" spans="3:11" ht="15.75" thickBot="1" x14ac:dyDescent="0.3">
      <c r="C19" s="337" t="s">
        <v>190</v>
      </c>
      <c r="D19" s="373"/>
      <c r="E19" s="373"/>
      <c r="F19" s="375">
        <v>1</v>
      </c>
      <c r="G19" s="376">
        <v>250</v>
      </c>
      <c r="H19" s="377">
        <v>1</v>
      </c>
      <c r="I19" s="377">
        <v>225</v>
      </c>
      <c r="J19" s="367">
        <f t="shared" si="0"/>
        <v>2</v>
      </c>
      <c r="K19" s="367">
        <f t="shared" si="0"/>
        <v>475</v>
      </c>
    </row>
    <row r="20" spans="3:11" ht="15.75" thickBot="1" x14ac:dyDescent="0.3">
      <c r="C20" s="337" t="s">
        <v>9</v>
      </c>
      <c r="D20" s="373">
        <v>1</v>
      </c>
      <c r="E20" s="373">
        <v>47</v>
      </c>
      <c r="F20" s="375">
        <v>2</v>
      </c>
      <c r="G20" s="376">
        <v>270</v>
      </c>
      <c r="H20" s="377"/>
      <c r="I20" s="377"/>
      <c r="J20" s="367">
        <f t="shared" si="0"/>
        <v>3</v>
      </c>
      <c r="K20" s="367">
        <f t="shared" si="0"/>
        <v>317</v>
      </c>
    </row>
    <row r="21" spans="3:11" ht="15.75" thickBot="1" x14ac:dyDescent="0.3">
      <c r="C21" s="337" t="s">
        <v>191</v>
      </c>
      <c r="D21" s="379"/>
      <c r="E21" s="379"/>
      <c r="F21" s="380">
        <v>5</v>
      </c>
      <c r="G21" s="381">
        <v>770</v>
      </c>
      <c r="H21" s="382"/>
      <c r="I21" s="383"/>
      <c r="J21" s="367">
        <f t="shared" si="0"/>
        <v>5</v>
      </c>
      <c r="K21" s="367">
        <f t="shared" si="0"/>
        <v>770</v>
      </c>
    </row>
    <row r="22" spans="3:11" ht="15.75" thickBot="1" x14ac:dyDescent="0.3">
      <c r="C22" s="337" t="s">
        <v>192</v>
      </c>
      <c r="D22" s="378"/>
      <c r="E22" s="378"/>
      <c r="F22" s="384">
        <v>1</v>
      </c>
      <c r="G22" s="385">
        <v>120</v>
      </c>
      <c r="H22" s="386">
        <v>1</v>
      </c>
      <c r="I22" s="386">
        <v>300</v>
      </c>
      <c r="J22" s="367">
        <f t="shared" si="0"/>
        <v>2</v>
      </c>
      <c r="K22" s="367">
        <f t="shared" si="0"/>
        <v>420</v>
      </c>
    </row>
    <row r="23" spans="3:11" ht="15.75" thickBot="1" x14ac:dyDescent="0.3">
      <c r="C23" s="337" t="s">
        <v>193</v>
      </c>
      <c r="D23" s="378"/>
      <c r="E23" s="387"/>
      <c r="F23" s="385">
        <v>1</v>
      </c>
      <c r="G23" s="385">
        <v>150</v>
      </c>
      <c r="H23" s="386"/>
      <c r="I23" s="386"/>
      <c r="J23" s="367">
        <f t="shared" si="0"/>
        <v>1</v>
      </c>
      <c r="K23" s="367">
        <f t="shared" si="0"/>
        <v>150</v>
      </c>
    </row>
    <row r="24" spans="3:11" ht="60.75" thickBot="1" x14ac:dyDescent="0.3">
      <c r="C24" s="337" t="s">
        <v>194</v>
      </c>
      <c r="D24" s="373"/>
      <c r="E24" s="388"/>
      <c r="F24" s="380">
        <v>1</v>
      </c>
      <c r="G24" s="371">
        <v>300</v>
      </c>
      <c r="H24" s="372"/>
      <c r="I24" s="372"/>
      <c r="J24" s="367">
        <f t="shared" si="0"/>
        <v>1</v>
      </c>
      <c r="K24" s="367">
        <f t="shared" si="0"/>
        <v>300</v>
      </c>
    </row>
    <row r="25" spans="3:11" ht="24.75" thickBot="1" x14ac:dyDescent="0.3">
      <c r="C25" s="337" t="s">
        <v>195</v>
      </c>
      <c r="D25" s="389"/>
      <c r="E25" s="378"/>
      <c r="F25" s="385">
        <v>1</v>
      </c>
      <c r="G25" s="371">
        <v>120</v>
      </c>
      <c r="H25" s="372"/>
      <c r="I25" s="372"/>
      <c r="J25" s="367">
        <f t="shared" si="0"/>
        <v>1</v>
      </c>
      <c r="K25" s="367">
        <f t="shared" si="0"/>
        <v>120</v>
      </c>
    </row>
    <row r="26" spans="3:11" ht="24.75" thickBot="1" x14ac:dyDescent="0.3">
      <c r="C26" s="393" t="s">
        <v>196</v>
      </c>
      <c r="D26" s="369"/>
      <c r="E26" s="389"/>
      <c r="F26" s="385"/>
      <c r="G26" s="371"/>
      <c r="H26" s="372">
        <v>1</v>
      </c>
      <c r="I26" s="372">
        <v>8</v>
      </c>
      <c r="J26" s="367">
        <f t="shared" si="0"/>
        <v>1</v>
      </c>
      <c r="K26" s="367">
        <f t="shared" si="0"/>
        <v>8</v>
      </c>
    </row>
    <row r="27" spans="3:11" ht="24.75" thickBot="1" x14ac:dyDescent="0.3">
      <c r="C27" s="394" t="s">
        <v>197</v>
      </c>
      <c r="D27" s="369"/>
      <c r="E27" s="389"/>
      <c r="F27" s="385"/>
      <c r="G27" s="371"/>
      <c r="H27" s="372">
        <v>1</v>
      </c>
      <c r="I27" s="372">
        <v>100</v>
      </c>
      <c r="J27" s="367"/>
      <c r="K27" s="367"/>
    </row>
    <row r="28" spans="3:11" ht="24.75" thickBot="1" x14ac:dyDescent="0.3">
      <c r="C28" s="394" t="s">
        <v>198</v>
      </c>
      <c r="D28" s="369"/>
      <c r="E28" s="389"/>
      <c r="F28" s="385"/>
      <c r="G28" s="371"/>
      <c r="H28" s="372">
        <v>1</v>
      </c>
      <c r="I28" s="372">
        <v>150</v>
      </c>
      <c r="J28" s="367"/>
      <c r="K28" s="367"/>
    </row>
    <row r="29" spans="3:11" ht="15.75" thickBot="1" x14ac:dyDescent="0.3">
      <c r="C29" s="394" t="s">
        <v>199</v>
      </c>
      <c r="D29" s="369"/>
      <c r="E29" s="389"/>
      <c r="F29" s="385"/>
      <c r="G29" s="371"/>
      <c r="H29" s="372">
        <v>1</v>
      </c>
      <c r="I29" s="372">
        <v>290</v>
      </c>
      <c r="J29" s="367"/>
      <c r="K29" s="367"/>
    </row>
    <row r="30" spans="3:11" ht="15.75" thickBot="1" x14ac:dyDescent="0.3">
      <c r="C30" s="394" t="s">
        <v>200</v>
      </c>
      <c r="D30" s="369"/>
      <c r="E30" s="389"/>
      <c r="F30" s="385"/>
      <c r="G30" s="371"/>
      <c r="H30" s="372">
        <v>2</v>
      </c>
      <c r="I30" s="372">
        <v>350</v>
      </c>
      <c r="J30" s="367"/>
      <c r="K30" s="367"/>
    </row>
    <row r="31" spans="3:11" ht="48.75" thickBot="1" x14ac:dyDescent="0.3">
      <c r="C31" s="395" t="s">
        <v>201</v>
      </c>
      <c r="D31" s="369"/>
      <c r="E31" s="389"/>
      <c r="F31" s="385"/>
      <c r="G31" s="371"/>
      <c r="H31" s="372">
        <v>1</v>
      </c>
      <c r="I31" s="372">
        <v>1500</v>
      </c>
      <c r="J31" s="367">
        <f t="shared" si="0"/>
        <v>1</v>
      </c>
      <c r="K31" s="367">
        <f t="shared" si="0"/>
        <v>1500</v>
      </c>
    </row>
    <row r="32" spans="3:11" ht="15.75" thickBot="1" x14ac:dyDescent="0.3">
      <c r="C32" s="390" t="s">
        <v>202</v>
      </c>
      <c r="D32" s="369">
        <v>1</v>
      </c>
      <c r="E32" s="389">
        <v>36</v>
      </c>
      <c r="F32" s="385"/>
      <c r="G32" s="371"/>
      <c r="H32" s="372"/>
      <c r="I32" s="372"/>
      <c r="J32" s="367">
        <f t="shared" si="0"/>
        <v>1</v>
      </c>
      <c r="K32" s="367">
        <f t="shared" si="0"/>
        <v>36</v>
      </c>
    </row>
    <row r="33" spans="3:21" ht="25.5" thickBot="1" x14ac:dyDescent="0.3">
      <c r="C33" s="391" t="s">
        <v>203</v>
      </c>
      <c r="D33" s="369">
        <v>1</v>
      </c>
      <c r="E33" s="389">
        <v>35</v>
      </c>
      <c r="F33" s="385"/>
      <c r="G33" s="371"/>
      <c r="H33" s="372"/>
      <c r="I33" s="372"/>
      <c r="J33" s="367"/>
      <c r="K33" s="367"/>
    </row>
    <row r="34" spans="3:21" ht="25.5" thickBot="1" x14ac:dyDescent="0.3">
      <c r="C34" s="391" t="s">
        <v>204</v>
      </c>
      <c r="D34" s="369">
        <v>1</v>
      </c>
      <c r="E34" s="389">
        <v>22</v>
      </c>
      <c r="F34" s="385"/>
      <c r="G34" s="371"/>
      <c r="H34" s="372"/>
      <c r="I34" s="372"/>
      <c r="J34" s="367"/>
      <c r="K34" s="367"/>
    </row>
    <row r="35" spans="3:21" ht="15.75" thickBot="1" x14ac:dyDescent="0.3">
      <c r="C35" s="391" t="s">
        <v>205</v>
      </c>
      <c r="D35" s="369">
        <v>1</v>
      </c>
      <c r="E35" s="389">
        <v>27</v>
      </c>
      <c r="F35" s="385"/>
      <c r="G35" s="371"/>
      <c r="H35" s="372"/>
      <c r="I35" s="372"/>
      <c r="J35" s="367"/>
      <c r="K35" s="367"/>
    </row>
    <row r="36" spans="3:21" ht="25.5" thickBot="1" x14ac:dyDescent="0.3">
      <c r="C36" s="391" t="s">
        <v>206</v>
      </c>
      <c r="D36" s="369">
        <v>1</v>
      </c>
      <c r="E36" s="389">
        <v>27</v>
      </c>
      <c r="F36" s="385"/>
      <c r="G36" s="371"/>
      <c r="H36" s="372"/>
      <c r="I36" s="372"/>
      <c r="J36" s="367"/>
      <c r="K36" s="367"/>
    </row>
    <row r="37" spans="3:21" ht="36.75" thickBot="1" x14ac:dyDescent="0.3">
      <c r="C37" s="392" t="s">
        <v>25</v>
      </c>
      <c r="D37" s="363">
        <f>SUM(D11:D36)</f>
        <v>6</v>
      </c>
      <c r="E37" s="363">
        <f>SUM(E11:E36)</f>
        <v>194</v>
      </c>
      <c r="F37" s="365">
        <f>SUM(F11:F32)</f>
        <v>29</v>
      </c>
      <c r="G37" s="365">
        <f>SUM(G11:G32)</f>
        <v>10669</v>
      </c>
      <c r="H37" s="366">
        <f>SUM(H11:H32)</f>
        <v>15</v>
      </c>
      <c r="I37" s="366">
        <f>SUM(I11:I32)</f>
        <v>7023</v>
      </c>
      <c r="J37" s="367">
        <f t="shared" si="0"/>
        <v>50</v>
      </c>
      <c r="K37" s="367">
        <f t="shared" si="0"/>
        <v>17886</v>
      </c>
    </row>
    <row r="38" spans="3:21" x14ac:dyDescent="0.25">
      <c r="C38" s="21"/>
      <c r="N38" s="70"/>
      <c r="O38" s="70"/>
      <c r="P38" s="70"/>
      <c r="Q38" s="70"/>
      <c r="R38" s="70"/>
      <c r="S38" s="70"/>
      <c r="T38" s="70"/>
      <c r="U38" s="70"/>
    </row>
    <row r="39" spans="3:21" x14ac:dyDescent="0.25">
      <c r="N39" s="70"/>
      <c r="O39" s="70"/>
      <c r="P39" s="70"/>
      <c r="Q39" s="70"/>
      <c r="R39" s="70"/>
      <c r="S39" s="70"/>
      <c r="T39" s="70"/>
      <c r="U39" s="70"/>
    </row>
    <row r="40" spans="3:21" x14ac:dyDescent="0.25">
      <c r="C40" s="20"/>
      <c r="N40" s="70"/>
      <c r="O40" s="70"/>
      <c r="P40" s="70"/>
      <c r="Q40" s="70"/>
      <c r="R40" s="70"/>
      <c r="S40" s="71"/>
      <c r="T40" s="71"/>
      <c r="U40" s="70"/>
    </row>
    <row r="41" spans="3:21" x14ac:dyDescent="0.25">
      <c r="C41" s="20"/>
      <c r="N41" s="70"/>
      <c r="O41" s="70"/>
      <c r="P41" s="70"/>
      <c r="Q41" s="70"/>
      <c r="R41" s="70"/>
      <c r="S41" s="70"/>
      <c r="T41" s="70"/>
      <c r="U41" s="70"/>
    </row>
    <row r="42" spans="3:21" ht="23.25" x14ac:dyDescent="0.25">
      <c r="C42" s="22"/>
      <c r="G42" s="65"/>
      <c r="N42" s="70"/>
      <c r="O42" s="70"/>
      <c r="P42" s="70"/>
      <c r="Q42" s="70"/>
      <c r="R42" s="70"/>
      <c r="S42" s="70"/>
      <c r="T42" s="70"/>
      <c r="U42" s="70"/>
    </row>
    <row r="43" spans="3:21" x14ac:dyDescent="0.25">
      <c r="C43" s="4"/>
      <c r="G43" s="65"/>
      <c r="N43" s="70"/>
      <c r="O43" s="70"/>
      <c r="P43" s="70"/>
      <c r="Q43" s="70"/>
      <c r="R43" s="70"/>
      <c r="S43" s="70"/>
      <c r="T43" s="70"/>
      <c r="U43" s="70"/>
    </row>
    <row r="44" spans="3:21" x14ac:dyDescent="0.25">
      <c r="N44" s="70"/>
      <c r="O44" s="70"/>
      <c r="P44" s="70"/>
      <c r="Q44" s="70"/>
      <c r="R44" s="70"/>
      <c r="S44" s="70"/>
      <c r="T44" s="70"/>
      <c r="U44" s="70"/>
    </row>
    <row r="45" spans="3:21" x14ac:dyDescent="0.25">
      <c r="N45" s="71"/>
      <c r="O45" s="71"/>
      <c r="P45" s="70"/>
      <c r="Q45" s="70"/>
      <c r="R45" s="70"/>
      <c r="S45" s="70"/>
      <c r="T45" s="70"/>
      <c r="U45" s="70"/>
    </row>
    <row r="46" spans="3:21" x14ac:dyDescent="0.25">
      <c r="N46" s="70"/>
      <c r="O46" s="70"/>
      <c r="P46" s="70"/>
      <c r="Q46" s="70"/>
      <c r="R46" s="70"/>
      <c r="S46" s="70"/>
      <c r="T46" s="70"/>
      <c r="U46" s="70"/>
    </row>
  </sheetData>
  <mergeCells count="10">
    <mergeCell ref="C5:K5"/>
    <mergeCell ref="C6:K6"/>
    <mergeCell ref="C4:K4"/>
    <mergeCell ref="C7:C10"/>
    <mergeCell ref="J7:K9"/>
    <mergeCell ref="D7:I7"/>
    <mergeCell ref="D8:E9"/>
    <mergeCell ref="F8:G8"/>
    <mergeCell ref="H8:I9"/>
    <mergeCell ref="F9:G9"/>
  </mergeCells>
  <printOptions horizontalCentered="1" verticalCentered="1"/>
  <pageMargins left="0.70866141732283472" right="0.70866141732283472" top="0" bottom="0" header="0.31496062992125984" footer="0.31496062992125984"/>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4:G77"/>
  <sheetViews>
    <sheetView zoomScale="80" zoomScaleNormal="80" workbookViewId="0">
      <selection activeCell="F75" sqref="F75"/>
    </sheetView>
  </sheetViews>
  <sheetFormatPr baseColWidth="10" defaultRowHeight="28.5" customHeight="1" x14ac:dyDescent="0.25"/>
  <cols>
    <col min="4" max="4" width="48.42578125" customWidth="1"/>
    <col min="5" max="5" width="17.42578125" customWidth="1"/>
    <col min="6" max="6" width="37.140625" customWidth="1"/>
    <col min="7" max="7" width="61.42578125" customWidth="1"/>
  </cols>
  <sheetData>
    <row r="4" spans="3:7" ht="18" customHeight="1" x14ac:dyDescent="0.25">
      <c r="D4" s="474" t="s">
        <v>178</v>
      </c>
      <c r="E4" s="474"/>
      <c r="F4" s="474"/>
      <c r="G4" s="474"/>
    </row>
    <row r="5" spans="3:7" ht="16.5" customHeight="1" x14ac:dyDescent="0.25">
      <c r="C5" s="329"/>
      <c r="D5" s="474"/>
      <c r="E5" s="474"/>
      <c r="F5" s="474"/>
      <c r="G5" s="474"/>
    </row>
    <row r="6" spans="3:7" ht="18" customHeight="1" thickBot="1" x14ac:dyDescent="0.3">
      <c r="C6" s="330"/>
      <c r="D6" s="475"/>
      <c r="E6" s="475"/>
      <c r="F6" s="475"/>
      <c r="G6" s="475"/>
    </row>
    <row r="7" spans="3:7" ht="30" customHeight="1" x14ac:dyDescent="0.25">
      <c r="D7" s="310" t="s">
        <v>8</v>
      </c>
      <c r="E7" s="311" t="s">
        <v>124</v>
      </c>
      <c r="F7" s="311" t="s">
        <v>114</v>
      </c>
      <c r="G7" s="312" t="s">
        <v>130</v>
      </c>
    </row>
    <row r="8" spans="3:7" ht="33" customHeight="1" x14ac:dyDescent="0.25">
      <c r="D8" s="469" t="s">
        <v>7</v>
      </c>
      <c r="E8" s="470"/>
      <c r="F8" s="470"/>
      <c r="G8" s="471"/>
    </row>
    <row r="9" spans="3:7" ht="51.75" customHeight="1" x14ac:dyDescent="0.25">
      <c r="D9" s="323" t="s">
        <v>125</v>
      </c>
      <c r="E9" s="323">
        <v>80</v>
      </c>
      <c r="F9" s="476" t="s">
        <v>213</v>
      </c>
      <c r="G9" s="477"/>
    </row>
    <row r="10" spans="3:7" ht="33" customHeight="1" x14ac:dyDescent="0.25">
      <c r="D10" s="323" t="s">
        <v>214</v>
      </c>
      <c r="E10" s="323">
        <v>44</v>
      </c>
      <c r="F10" s="476" t="s">
        <v>215</v>
      </c>
      <c r="G10" s="477"/>
    </row>
    <row r="11" spans="3:7" ht="49.5" customHeight="1" x14ac:dyDescent="0.25">
      <c r="D11" s="323" t="s">
        <v>216</v>
      </c>
      <c r="E11" s="323">
        <v>87</v>
      </c>
      <c r="F11" s="476" t="s">
        <v>217</v>
      </c>
      <c r="G11" s="477"/>
    </row>
    <row r="12" spans="3:7" ht="43.5" customHeight="1" x14ac:dyDescent="0.25">
      <c r="D12" s="323" t="s">
        <v>218</v>
      </c>
      <c r="E12" s="323">
        <v>22</v>
      </c>
      <c r="F12" s="476" t="s">
        <v>219</v>
      </c>
      <c r="G12" s="477"/>
    </row>
    <row r="13" spans="3:7" ht="33" customHeight="1" x14ac:dyDescent="0.25">
      <c r="D13" s="323" t="s">
        <v>220</v>
      </c>
      <c r="E13" s="323">
        <v>10</v>
      </c>
      <c r="F13" s="476" t="s">
        <v>221</v>
      </c>
      <c r="G13" s="477"/>
    </row>
    <row r="14" spans="3:7" ht="39" customHeight="1" x14ac:dyDescent="0.25">
      <c r="D14" s="323" t="s">
        <v>222</v>
      </c>
      <c r="E14" s="323">
        <v>18</v>
      </c>
      <c r="F14" s="476" t="s">
        <v>223</v>
      </c>
      <c r="G14" s="477"/>
    </row>
    <row r="15" spans="3:7" ht="20.25" customHeight="1" x14ac:dyDescent="0.25">
      <c r="D15" s="323" t="s">
        <v>224</v>
      </c>
      <c r="E15" s="323">
        <v>8</v>
      </c>
      <c r="F15" s="476" t="s">
        <v>225</v>
      </c>
      <c r="G15" s="477"/>
    </row>
    <row r="16" spans="3:7" ht="33" customHeight="1" x14ac:dyDescent="0.25">
      <c r="D16" s="315" t="s">
        <v>131</v>
      </c>
      <c r="E16" s="316">
        <f>SUM(E9:E15)</f>
        <v>269</v>
      </c>
      <c r="F16" s="472"/>
      <c r="G16" s="473"/>
    </row>
    <row r="17" spans="4:7" ht="36" customHeight="1" x14ac:dyDescent="0.25">
      <c r="D17" s="469" t="s">
        <v>2</v>
      </c>
      <c r="E17" s="470"/>
      <c r="F17" s="470"/>
      <c r="G17" s="471"/>
    </row>
    <row r="18" spans="4:7" ht="156.75" customHeight="1" x14ac:dyDescent="0.25">
      <c r="D18" s="323" t="s">
        <v>226</v>
      </c>
      <c r="E18" s="323">
        <v>1072</v>
      </c>
      <c r="F18" s="323" t="s">
        <v>227</v>
      </c>
      <c r="G18" s="323" t="s">
        <v>228</v>
      </c>
    </row>
    <row r="19" spans="4:7" ht="90" customHeight="1" x14ac:dyDescent="0.25">
      <c r="D19" s="323" t="s">
        <v>229</v>
      </c>
      <c r="E19" s="323">
        <v>315</v>
      </c>
      <c r="F19" s="323" t="s">
        <v>230</v>
      </c>
      <c r="G19" s="323" t="s">
        <v>231</v>
      </c>
    </row>
    <row r="20" spans="4:7" ht="48.75" customHeight="1" x14ac:dyDescent="0.25">
      <c r="D20" s="402" t="s">
        <v>232</v>
      </c>
      <c r="E20" s="402">
        <v>400</v>
      </c>
      <c r="F20" s="402" t="s">
        <v>233</v>
      </c>
      <c r="G20" s="402" t="s">
        <v>234</v>
      </c>
    </row>
    <row r="21" spans="4:7" ht="56.25" customHeight="1" x14ac:dyDescent="0.25">
      <c r="D21" s="323" t="s">
        <v>235</v>
      </c>
      <c r="E21" s="323">
        <v>450</v>
      </c>
      <c r="F21" s="323" t="s">
        <v>236</v>
      </c>
      <c r="G21" s="323" t="s">
        <v>237</v>
      </c>
    </row>
    <row r="22" spans="4:7" ht="37.5" customHeight="1" x14ac:dyDescent="0.25">
      <c r="D22" s="323" t="s">
        <v>238</v>
      </c>
      <c r="E22" s="323">
        <v>300</v>
      </c>
      <c r="F22" s="323" t="s">
        <v>239</v>
      </c>
      <c r="G22" s="323" t="s">
        <v>240</v>
      </c>
    </row>
    <row r="23" spans="4:7" ht="54.75" customHeight="1" x14ac:dyDescent="0.25">
      <c r="D23" s="323" t="s">
        <v>241</v>
      </c>
      <c r="E23" s="323">
        <v>250</v>
      </c>
      <c r="F23" s="323" t="s">
        <v>242</v>
      </c>
      <c r="G23" s="323" t="s">
        <v>243</v>
      </c>
    </row>
    <row r="24" spans="4:7" ht="28.5" customHeight="1" x14ac:dyDescent="0.25">
      <c r="D24" s="323" t="s">
        <v>244</v>
      </c>
      <c r="E24" s="323">
        <v>531</v>
      </c>
      <c r="F24" s="323" t="s">
        <v>245</v>
      </c>
      <c r="G24" s="323" t="s">
        <v>246</v>
      </c>
    </row>
    <row r="25" spans="4:7" ht="48" customHeight="1" x14ac:dyDescent="0.25">
      <c r="D25" s="323" t="s">
        <v>247</v>
      </c>
      <c r="E25" s="323">
        <v>40</v>
      </c>
      <c r="F25" s="323" t="s">
        <v>248</v>
      </c>
      <c r="G25" s="323" t="s">
        <v>249</v>
      </c>
    </row>
    <row r="26" spans="4:7" ht="51" customHeight="1" x14ac:dyDescent="0.25">
      <c r="D26" s="323" t="s">
        <v>250</v>
      </c>
      <c r="E26" s="323">
        <v>100</v>
      </c>
      <c r="F26" s="323" t="s">
        <v>251</v>
      </c>
      <c r="G26" s="323" t="s">
        <v>252</v>
      </c>
    </row>
    <row r="27" spans="4:7" ht="33" customHeight="1" x14ac:dyDescent="0.25">
      <c r="D27" s="323" t="s">
        <v>253</v>
      </c>
      <c r="E27" s="323">
        <v>60</v>
      </c>
      <c r="F27" s="323" t="s">
        <v>254</v>
      </c>
      <c r="G27" s="323" t="s">
        <v>255</v>
      </c>
    </row>
    <row r="28" spans="4:7" ht="45.75" customHeight="1" x14ac:dyDescent="0.25">
      <c r="D28" s="323" t="s">
        <v>256</v>
      </c>
      <c r="E28" s="323">
        <v>150</v>
      </c>
      <c r="F28" s="323" t="s">
        <v>257</v>
      </c>
      <c r="G28" s="323" t="s">
        <v>258</v>
      </c>
    </row>
    <row r="29" spans="4:7" ht="28.5" customHeight="1" x14ac:dyDescent="0.25">
      <c r="D29" s="323" t="s">
        <v>259</v>
      </c>
      <c r="E29" s="323">
        <v>500</v>
      </c>
      <c r="F29" s="323" t="s">
        <v>260</v>
      </c>
      <c r="G29" s="323" t="s">
        <v>261</v>
      </c>
    </row>
    <row r="30" spans="4:7" ht="51.75" customHeight="1" x14ac:dyDescent="0.25">
      <c r="D30" s="323" t="s">
        <v>262</v>
      </c>
      <c r="E30" s="323">
        <v>250</v>
      </c>
      <c r="F30" s="323" t="s">
        <v>263</v>
      </c>
      <c r="G30" s="323" t="s">
        <v>264</v>
      </c>
    </row>
    <row r="31" spans="4:7" ht="30.75" customHeight="1" x14ac:dyDescent="0.25">
      <c r="D31" s="323" t="s">
        <v>265</v>
      </c>
      <c r="E31" s="323">
        <v>800</v>
      </c>
      <c r="F31" s="323" t="s">
        <v>239</v>
      </c>
      <c r="G31" s="323" t="s">
        <v>266</v>
      </c>
    </row>
    <row r="32" spans="4:7" ht="28.5" customHeight="1" x14ac:dyDescent="0.25">
      <c r="D32" s="323" t="s">
        <v>267</v>
      </c>
      <c r="E32" s="323">
        <v>450</v>
      </c>
      <c r="F32" s="323" t="s">
        <v>239</v>
      </c>
      <c r="G32" s="323" t="s">
        <v>135</v>
      </c>
    </row>
    <row r="33" spans="4:7" ht="67.5" customHeight="1" x14ac:dyDescent="0.25">
      <c r="D33" s="323" t="s">
        <v>268</v>
      </c>
      <c r="E33" s="323">
        <v>120</v>
      </c>
      <c r="F33" s="323" t="s">
        <v>269</v>
      </c>
      <c r="G33" s="323" t="s">
        <v>270</v>
      </c>
    </row>
    <row r="34" spans="4:7" ht="65.25" customHeight="1" x14ac:dyDescent="0.25">
      <c r="D34" s="403" t="s">
        <v>271</v>
      </c>
      <c r="E34" s="323">
        <v>150</v>
      </c>
      <c r="F34" s="323" t="s">
        <v>272</v>
      </c>
      <c r="G34" s="323" t="s">
        <v>249</v>
      </c>
    </row>
    <row r="35" spans="4:7" ht="54.75" customHeight="1" x14ac:dyDescent="0.25">
      <c r="D35" s="323" t="s">
        <v>273</v>
      </c>
      <c r="E35" s="323">
        <v>200</v>
      </c>
      <c r="F35" s="323" t="s">
        <v>274</v>
      </c>
      <c r="G35" s="323" t="s">
        <v>275</v>
      </c>
    </row>
    <row r="36" spans="4:7" ht="65.25" customHeight="1" x14ac:dyDescent="0.25">
      <c r="D36" s="323" t="s">
        <v>276</v>
      </c>
      <c r="E36" s="323">
        <v>650</v>
      </c>
      <c r="F36" s="323" t="s">
        <v>277</v>
      </c>
      <c r="G36" s="323" t="s">
        <v>278</v>
      </c>
    </row>
    <row r="37" spans="4:7" ht="69" customHeight="1" x14ac:dyDescent="0.25">
      <c r="D37" s="323" t="s">
        <v>279</v>
      </c>
      <c r="E37" s="323">
        <v>80</v>
      </c>
      <c r="F37" s="323" t="s">
        <v>280</v>
      </c>
      <c r="G37" s="323" t="s">
        <v>281</v>
      </c>
    </row>
    <row r="38" spans="4:7" ht="102.75" customHeight="1" x14ac:dyDescent="0.25">
      <c r="D38" s="323" t="s">
        <v>282</v>
      </c>
      <c r="E38" s="323">
        <v>2521</v>
      </c>
      <c r="F38" s="323" t="s">
        <v>248</v>
      </c>
      <c r="G38" s="323" t="s">
        <v>283</v>
      </c>
    </row>
    <row r="39" spans="4:7" ht="49.5" customHeight="1" x14ac:dyDescent="0.25">
      <c r="D39" s="323" t="s">
        <v>284</v>
      </c>
      <c r="E39" s="323">
        <v>220</v>
      </c>
      <c r="F39" s="323" t="s">
        <v>285</v>
      </c>
      <c r="G39" s="323" t="s">
        <v>286</v>
      </c>
    </row>
    <row r="40" spans="4:7" ht="32.25" customHeight="1" x14ac:dyDescent="0.25">
      <c r="D40" s="323" t="s">
        <v>287</v>
      </c>
      <c r="E40" s="323">
        <v>190</v>
      </c>
      <c r="F40" s="323" t="s">
        <v>288</v>
      </c>
      <c r="G40" s="323" t="s">
        <v>249</v>
      </c>
    </row>
    <row r="41" spans="4:7" ht="54.75" customHeight="1" x14ac:dyDescent="0.25">
      <c r="D41" s="323" t="s">
        <v>289</v>
      </c>
      <c r="E41" s="323">
        <v>120</v>
      </c>
      <c r="F41" s="323" t="s">
        <v>290</v>
      </c>
      <c r="G41" s="323" t="s">
        <v>291</v>
      </c>
    </row>
    <row r="42" spans="4:7" ht="55.5" customHeight="1" x14ac:dyDescent="0.25">
      <c r="D42" s="403" t="s">
        <v>292</v>
      </c>
      <c r="E42" s="323">
        <v>80</v>
      </c>
      <c r="F42" s="323" t="s">
        <v>293</v>
      </c>
      <c r="G42" s="323" t="s">
        <v>291</v>
      </c>
    </row>
    <row r="43" spans="4:7" ht="48" customHeight="1" x14ac:dyDescent="0.25">
      <c r="D43" s="323" t="s">
        <v>294</v>
      </c>
      <c r="E43" s="323">
        <v>150</v>
      </c>
      <c r="F43" s="323" t="s">
        <v>295</v>
      </c>
      <c r="G43" s="323" t="s">
        <v>296</v>
      </c>
    </row>
    <row r="44" spans="4:7" ht="51" customHeight="1" x14ac:dyDescent="0.25">
      <c r="D44" s="323" t="s">
        <v>297</v>
      </c>
      <c r="E44" s="323">
        <v>100</v>
      </c>
      <c r="F44" s="323" t="s">
        <v>298</v>
      </c>
      <c r="G44" s="323" t="s">
        <v>299</v>
      </c>
    </row>
    <row r="45" spans="4:7" ht="61.5" customHeight="1" x14ac:dyDescent="0.25">
      <c r="D45" s="323" t="s">
        <v>300</v>
      </c>
      <c r="E45" s="323">
        <v>300</v>
      </c>
      <c r="F45" s="323" t="s">
        <v>301</v>
      </c>
      <c r="G45" s="323" t="s">
        <v>302</v>
      </c>
    </row>
    <row r="46" spans="4:7" ht="48.75" customHeight="1" x14ac:dyDescent="0.25">
      <c r="D46" s="323" t="s">
        <v>303</v>
      </c>
      <c r="E46" s="323">
        <v>120</v>
      </c>
      <c r="F46" s="323" t="s">
        <v>274</v>
      </c>
      <c r="G46" s="323" t="s">
        <v>252</v>
      </c>
    </row>
    <row r="47" spans="4:7" ht="29.25" customHeight="1" x14ac:dyDescent="0.25">
      <c r="D47" s="315" t="s">
        <v>133</v>
      </c>
      <c r="E47" s="316">
        <f>SUM(E18:E46)</f>
        <v>10669</v>
      </c>
      <c r="F47" s="467"/>
      <c r="G47" s="468"/>
    </row>
    <row r="48" spans="4:7" ht="32.25" customHeight="1" x14ac:dyDescent="0.25">
      <c r="D48" s="469" t="s">
        <v>42</v>
      </c>
      <c r="E48" s="470"/>
      <c r="F48" s="470"/>
      <c r="G48" s="471"/>
    </row>
    <row r="49" spans="4:7" ht="30.75" customHeight="1" x14ac:dyDescent="0.25">
      <c r="D49" s="323" t="s">
        <v>304</v>
      </c>
      <c r="E49" s="323">
        <v>8</v>
      </c>
      <c r="F49" s="323" t="s">
        <v>233</v>
      </c>
      <c r="G49" s="323" t="s">
        <v>305</v>
      </c>
    </row>
    <row r="50" spans="4:7" ht="39" customHeight="1" x14ac:dyDescent="0.25">
      <c r="D50" s="323" t="s">
        <v>306</v>
      </c>
      <c r="E50" s="323">
        <v>100</v>
      </c>
      <c r="F50" s="323" t="s">
        <v>233</v>
      </c>
      <c r="G50" s="323" t="s">
        <v>307</v>
      </c>
    </row>
    <row r="51" spans="4:7" ht="42.75" customHeight="1" x14ac:dyDescent="0.25">
      <c r="D51" s="323" t="s">
        <v>308</v>
      </c>
      <c r="E51" s="323">
        <v>150</v>
      </c>
      <c r="F51" s="323" t="s">
        <v>301</v>
      </c>
      <c r="G51" s="323" t="s">
        <v>309</v>
      </c>
    </row>
    <row r="52" spans="4:7" ht="50.25" customHeight="1" x14ac:dyDescent="0.25">
      <c r="D52" s="323" t="s">
        <v>310</v>
      </c>
      <c r="E52" s="323">
        <v>3000</v>
      </c>
      <c r="F52" s="323" t="s">
        <v>311</v>
      </c>
      <c r="G52" s="323" t="s">
        <v>312</v>
      </c>
    </row>
    <row r="53" spans="4:7" ht="30.75" customHeight="1" x14ac:dyDescent="0.25">
      <c r="D53" s="323" t="s">
        <v>313</v>
      </c>
      <c r="E53" s="323">
        <v>290</v>
      </c>
      <c r="F53" s="323" t="s">
        <v>314</v>
      </c>
      <c r="G53" s="323" t="s">
        <v>315</v>
      </c>
    </row>
    <row r="54" spans="4:7" ht="72.75" customHeight="1" x14ac:dyDescent="0.25">
      <c r="D54" s="323" t="s">
        <v>316</v>
      </c>
      <c r="E54" s="323">
        <v>500</v>
      </c>
      <c r="F54" s="323" t="s">
        <v>317</v>
      </c>
      <c r="G54" s="323" t="s">
        <v>318</v>
      </c>
    </row>
    <row r="55" spans="4:7" ht="64.5" customHeight="1" x14ac:dyDescent="0.25">
      <c r="D55" s="323" t="s">
        <v>319</v>
      </c>
      <c r="E55" s="323">
        <v>250</v>
      </c>
      <c r="F55" s="323" t="s">
        <v>134</v>
      </c>
      <c r="G55" s="323" t="s">
        <v>320</v>
      </c>
    </row>
    <row r="56" spans="4:7" ht="51.75" customHeight="1" x14ac:dyDescent="0.25">
      <c r="D56" s="323" t="s">
        <v>321</v>
      </c>
      <c r="E56" s="323">
        <v>225</v>
      </c>
      <c r="F56" s="323" t="s">
        <v>322</v>
      </c>
      <c r="G56" s="323" t="s">
        <v>323</v>
      </c>
    </row>
    <row r="57" spans="4:7" ht="69.75" customHeight="1" x14ac:dyDescent="0.25">
      <c r="D57" s="323" t="s">
        <v>324</v>
      </c>
      <c r="E57" s="323">
        <v>200</v>
      </c>
      <c r="F57" s="323" t="s">
        <v>325</v>
      </c>
      <c r="G57" s="323" t="s">
        <v>326</v>
      </c>
    </row>
    <row r="58" spans="4:7" ht="51.75" customHeight="1" x14ac:dyDescent="0.25">
      <c r="D58" s="323" t="s">
        <v>327</v>
      </c>
      <c r="E58" s="323">
        <v>100</v>
      </c>
      <c r="F58" s="323" t="s">
        <v>328</v>
      </c>
      <c r="G58" s="323" t="s">
        <v>329</v>
      </c>
    </row>
    <row r="59" spans="4:7" ht="50.25" customHeight="1" x14ac:dyDescent="0.25">
      <c r="D59" s="323" t="s">
        <v>330</v>
      </c>
      <c r="E59" s="323">
        <v>50</v>
      </c>
      <c r="F59" s="323" t="s">
        <v>301</v>
      </c>
      <c r="G59" s="323" t="s">
        <v>331</v>
      </c>
    </row>
    <row r="60" spans="4:7" ht="34.5" customHeight="1" x14ac:dyDescent="0.25">
      <c r="D60" s="323" t="s">
        <v>332</v>
      </c>
      <c r="E60" s="323">
        <v>150</v>
      </c>
      <c r="F60" s="323" t="s">
        <v>301</v>
      </c>
      <c r="G60" s="323" t="s">
        <v>333</v>
      </c>
    </row>
    <row r="61" spans="4:7" ht="49.5" customHeight="1" x14ac:dyDescent="0.25">
      <c r="D61" s="323" t="s">
        <v>334</v>
      </c>
      <c r="E61" s="323">
        <v>200</v>
      </c>
      <c r="F61" s="323" t="s">
        <v>293</v>
      </c>
      <c r="G61" s="323" t="s">
        <v>335</v>
      </c>
    </row>
    <row r="62" spans="4:7" ht="50.25" customHeight="1" x14ac:dyDescent="0.25">
      <c r="D62" s="323" t="s">
        <v>336</v>
      </c>
      <c r="E62" s="323">
        <v>300</v>
      </c>
      <c r="F62" s="323" t="s">
        <v>132</v>
      </c>
      <c r="G62" s="323" t="s">
        <v>337</v>
      </c>
    </row>
    <row r="63" spans="4:7" ht="58.5" customHeight="1" x14ac:dyDescent="0.25">
      <c r="D63" s="323" t="s">
        <v>338</v>
      </c>
      <c r="E63" s="323">
        <v>1500</v>
      </c>
      <c r="F63" s="323"/>
      <c r="G63" s="323" t="s">
        <v>339</v>
      </c>
    </row>
    <row r="64" spans="4:7" ht="33" customHeight="1" x14ac:dyDescent="0.25">
      <c r="D64" s="315" t="s">
        <v>136</v>
      </c>
      <c r="E64" s="316">
        <f>SUM(E49:E63)</f>
        <v>7023</v>
      </c>
      <c r="F64" s="472"/>
      <c r="G64" s="473"/>
    </row>
    <row r="65" spans="4:7" ht="64.5" customHeight="1" x14ac:dyDescent="0.25">
      <c r="D65" s="469" t="s">
        <v>211</v>
      </c>
      <c r="E65" s="470"/>
      <c r="F65" s="470"/>
      <c r="G65" s="471"/>
    </row>
    <row r="66" spans="4:7" ht="34.5" customHeight="1" x14ac:dyDescent="0.25">
      <c r="D66" s="323" t="s">
        <v>340</v>
      </c>
      <c r="E66" s="323">
        <v>36</v>
      </c>
      <c r="F66" s="323" t="s">
        <v>341</v>
      </c>
      <c r="G66" s="323" t="s">
        <v>342</v>
      </c>
    </row>
    <row r="67" spans="4:7" ht="42.75" customHeight="1" x14ac:dyDescent="0.25">
      <c r="D67" s="323" t="s">
        <v>343</v>
      </c>
      <c r="E67" s="323">
        <v>35</v>
      </c>
      <c r="F67" s="323" t="s">
        <v>132</v>
      </c>
      <c r="G67" s="323" t="s">
        <v>344</v>
      </c>
    </row>
    <row r="68" spans="4:7" ht="53.25" customHeight="1" x14ac:dyDescent="0.25">
      <c r="D68" s="323" t="s">
        <v>345</v>
      </c>
      <c r="E68" s="323">
        <v>47</v>
      </c>
      <c r="F68" s="323" t="s">
        <v>239</v>
      </c>
      <c r="G68" s="323" t="s">
        <v>346</v>
      </c>
    </row>
    <row r="69" spans="4:7" ht="57" customHeight="1" x14ac:dyDescent="0.25">
      <c r="D69" s="323" t="s">
        <v>347</v>
      </c>
      <c r="E69" s="323">
        <v>22</v>
      </c>
      <c r="F69" s="323" t="s">
        <v>233</v>
      </c>
      <c r="G69" s="323" t="s">
        <v>348</v>
      </c>
    </row>
    <row r="70" spans="4:7" ht="36" customHeight="1" x14ac:dyDescent="0.25">
      <c r="D70" s="323" t="s">
        <v>349</v>
      </c>
      <c r="E70" s="323">
        <v>27</v>
      </c>
      <c r="F70" s="323" t="s">
        <v>350</v>
      </c>
      <c r="G70" s="323" t="s">
        <v>348</v>
      </c>
    </row>
    <row r="71" spans="4:7" ht="69" customHeight="1" x14ac:dyDescent="0.25">
      <c r="D71" s="323" t="s">
        <v>351</v>
      </c>
      <c r="E71" s="323">
        <v>27</v>
      </c>
      <c r="F71" s="323" t="s">
        <v>132</v>
      </c>
      <c r="G71" s="323" t="s">
        <v>352</v>
      </c>
    </row>
    <row r="72" spans="4:7" ht="24" customHeight="1" x14ac:dyDescent="0.25">
      <c r="D72" s="315" t="s">
        <v>353</v>
      </c>
      <c r="E72" s="316">
        <f>SUM(E66:E71)</f>
        <v>194</v>
      </c>
      <c r="F72" s="472"/>
      <c r="G72" s="473"/>
    </row>
    <row r="73" spans="4:7" ht="29.25" customHeight="1" thickBot="1" x14ac:dyDescent="0.3">
      <c r="D73" s="313" t="s">
        <v>137</v>
      </c>
      <c r="E73" s="332">
        <f>+E72+E64+E47+E16</f>
        <v>18155</v>
      </c>
      <c r="F73" s="465"/>
      <c r="G73" s="466"/>
    </row>
    <row r="77" spans="4:7" ht="18" customHeight="1" x14ac:dyDescent="0.25"/>
  </sheetData>
  <mergeCells count="17">
    <mergeCell ref="F15:G15"/>
    <mergeCell ref="F16:G16"/>
    <mergeCell ref="D17:G17"/>
    <mergeCell ref="D4:G6"/>
    <mergeCell ref="D8:G8"/>
    <mergeCell ref="F14:G14"/>
    <mergeCell ref="F9:G9"/>
    <mergeCell ref="F10:G10"/>
    <mergeCell ref="F11:G11"/>
    <mergeCell ref="F12:G12"/>
    <mergeCell ref="F13:G13"/>
    <mergeCell ref="F73:G73"/>
    <mergeCell ref="F47:G47"/>
    <mergeCell ref="D48:G48"/>
    <mergeCell ref="F64:G64"/>
    <mergeCell ref="D65:G65"/>
    <mergeCell ref="F72:G72"/>
  </mergeCells>
  <conditionalFormatting sqref="D18:D46">
    <cfRule type="duplicateValues" dxfId="1" priority="2"/>
  </conditionalFormatting>
  <conditionalFormatting sqref="D49:D63">
    <cfRule type="duplicateValues" dxfId="0" priority="1"/>
  </conditionalFormatting>
  <pageMargins left="0.70866141732283472" right="0.70866141732283472" top="0.74803149606299213" bottom="0.74803149606299213" header="0.31496062992125984" footer="0.31496062992125984"/>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6:M49"/>
  <sheetViews>
    <sheetView topLeftCell="A10" zoomScale="80" zoomScaleNormal="80" workbookViewId="0">
      <selection activeCell="I40" sqref="I40"/>
    </sheetView>
  </sheetViews>
  <sheetFormatPr baseColWidth="10" defaultRowHeight="15" x14ac:dyDescent="0.25"/>
  <cols>
    <col min="3" max="3" width="47.42578125" bestFit="1" customWidth="1"/>
    <col min="13" max="13" width="14.140625" bestFit="1" customWidth="1"/>
  </cols>
  <sheetData>
    <row r="6" spans="3:13" x14ac:dyDescent="0.25">
      <c r="C6" s="478" t="s">
        <v>145</v>
      </c>
      <c r="D6" s="478"/>
      <c r="E6" s="478"/>
      <c r="F6" s="478"/>
      <c r="G6" s="478"/>
      <c r="H6" s="478"/>
      <c r="I6" s="128"/>
      <c r="J6" s="128"/>
      <c r="K6" s="128"/>
      <c r="L6" s="128"/>
      <c r="M6" s="128"/>
    </row>
    <row r="7" spans="3:13" x14ac:dyDescent="0.25">
      <c r="C7" s="478" t="s">
        <v>120</v>
      </c>
      <c r="D7" s="478"/>
      <c r="E7" s="478"/>
      <c r="F7" s="478"/>
      <c r="G7" s="478"/>
      <c r="H7" s="478"/>
      <c r="I7" s="128"/>
      <c r="J7" s="128"/>
      <c r="K7" s="128"/>
      <c r="L7" s="128"/>
      <c r="M7" s="128"/>
    </row>
    <row r="8" spans="3:13" ht="18.75" x14ac:dyDescent="0.25">
      <c r="C8" s="439" t="s">
        <v>21</v>
      </c>
      <c r="D8" s="439"/>
      <c r="E8" s="439"/>
      <c r="F8" s="439"/>
      <c r="G8" s="439"/>
      <c r="H8" s="439"/>
      <c r="I8" s="38"/>
      <c r="J8" s="38"/>
      <c r="K8" s="38"/>
      <c r="L8" s="38"/>
      <c r="M8" s="38"/>
    </row>
    <row r="9" spans="3:13" ht="16.5" thickBot="1" x14ac:dyDescent="0.3">
      <c r="C9" s="479" t="s">
        <v>144</v>
      </c>
      <c r="D9" s="479"/>
      <c r="E9" s="479"/>
      <c r="F9" s="479"/>
      <c r="G9" s="479"/>
      <c r="H9" s="479"/>
      <c r="I9" s="129"/>
      <c r="J9" s="129"/>
      <c r="K9" s="129"/>
      <c r="L9" s="129"/>
      <c r="M9" s="129"/>
    </row>
    <row r="10" spans="3:13" ht="16.5" customHeight="1" thickBot="1" x14ac:dyDescent="0.3">
      <c r="C10" s="483" t="s">
        <v>43</v>
      </c>
      <c r="D10" s="485" t="s">
        <v>138</v>
      </c>
      <c r="E10" s="486"/>
      <c r="F10" s="486"/>
      <c r="G10" s="486"/>
      <c r="H10" s="487" t="s">
        <v>26</v>
      </c>
      <c r="I10" s="106"/>
      <c r="J10" s="106"/>
      <c r="K10" s="106"/>
      <c r="L10" s="106"/>
      <c r="M10" s="482"/>
    </row>
    <row r="11" spans="3:13" ht="21.75" customHeight="1" thickBot="1" x14ac:dyDescent="0.3">
      <c r="C11" s="484"/>
      <c r="D11" s="39" t="s">
        <v>27</v>
      </c>
      <c r="E11" s="39" t="s">
        <v>28</v>
      </c>
      <c r="F11" s="91" t="s">
        <v>29</v>
      </c>
      <c r="G11" s="144" t="s">
        <v>30</v>
      </c>
      <c r="H11" s="488"/>
      <c r="I11" s="107"/>
      <c r="J11" s="107"/>
      <c r="K11" s="107"/>
      <c r="L11" s="76"/>
      <c r="M11" s="482"/>
    </row>
    <row r="12" spans="3:13" ht="12" customHeight="1" thickBot="1" x14ac:dyDescent="0.3">
      <c r="C12" s="48" t="s">
        <v>14</v>
      </c>
      <c r="D12" s="60"/>
      <c r="E12" s="61"/>
      <c r="F12" s="92"/>
      <c r="G12" s="145"/>
      <c r="H12" s="109"/>
      <c r="I12" s="76"/>
      <c r="J12" s="76"/>
      <c r="K12" s="76"/>
      <c r="L12" s="76"/>
      <c r="M12" s="76"/>
    </row>
    <row r="13" spans="3:13" ht="16.5" thickBot="1" x14ac:dyDescent="0.3">
      <c r="C13" s="49" t="s">
        <v>7</v>
      </c>
      <c r="D13" s="156">
        <v>165</v>
      </c>
      <c r="E13" s="156">
        <v>115</v>
      </c>
      <c r="F13" s="148">
        <v>269</v>
      </c>
      <c r="G13" s="149"/>
      <c r="H13" s="159">
        <f>SUM(A13:G13)</f>
        <v>549</v>
      </c>
      <c r="I13" s="105"/>
      <c r="J13" s="105"/>
      <c r="K13" s="105"/>
      <c r="L13" s="77"/>
      <c r="M13" s="36"/>
    </row>
    <row r="14" spans="3:13" ht="12" customHeight="1" thickBot="1" x14ac:dyDescent="0.3">
      <c r="C14" s="46" t="s">
        <v>15</v>
      </c>
      <c r="D14" s="62"/>
      <c r="E14" s="63"/>
      <c r="F14" s="94"/>
      <c r="G14" s="146"/>
      <c r="H14" s="110"/>
      <c r="I14" s="78"/>
      <c r="J14" s="78"/>
      <c r="K14" s="78"/>
      <c r="L14" s="78"/>
      <c r="M14" s="78"/>
    </row>
    <row r="15" spans="3:13" ht="16.5" thickBot="1" x14ac:dyDescent="0.3">
      <c r="C15" s="49" t="s">
        <v>2</v>
      </c>
      <c r="D15" s="147">
        <v>4880</v>
      </c>
      <c r="E15" s="147">
        <f>+E32</f>
        <v>26712</v>
      </c>
      <c r="F15" s="148">
        <v>10669</v>
      </c>
      <c r="G15" s="149"/>
      <c r="H15" s="150">
        <f>SUM(D15:G15)</f>
        <v>42261</v>
      </c>
      <c r="I15" s="105"/>
      <c r="J15" s="105"/>
      <c r="K15" s="105"/>
      <c r="L15" s="78"/>
      <c r="M15" s="36"/>
    </row>
    <row r="16" spans="3:13" ht="16.5" thickBot="1" x14ac:dyDescent="0.3">
      <c r="C16" s="49" t="s">
        <v>3</v>
      </c>
      <c r="D16" s="147">
        <v>1466</v>
      </c>
      <c r="E16" s="147">
        <f>+E33</f>
        <v>2265</v>
      </c>
      <c r="F16" s="148">
        <v>7023</v>
      </c>
      <c r="G16" s="149"/>
      <c r="H16" s="150">
        <f>SUM(D16:G16)</f>
        <v>10754</v>
      </c>
      <c r="I16" s="105"/>
      <c r="J16" s="105"/>
      <c r="K16" s="105"/>
      <c r="L16" s="78"/>
      <c r="M16" s="36"/>
    </row>
    <row r="17" spans="3:13" ht="32.25" thickBot="1" x14ac:dyDescent="0.3">
      <c r="C17" s="314" t="str">
        <f>+C34</f>
        <v>Programa Construyendo la Base de los Aprendizajes (CON BASE)</v>
      </c>
      <c r="D17" s="147">
        <v>5769</v>
      </c>
      <c r="E17" s="147">
        <v>0</v>
      </c>
      <c r="F17" s="148"/>
      <c r="G17" s="149"/>
      <c r="H17" s="150">
        <f>SUM(D17:G17)</f>
        <v>5769</v>
      </c>
      <c r="I17" s="105"/>
      <c r="J17" s="105"/>
      <c r="K17" s="105"/>
      <c r="L17" s="78"/>
      <c r="M17" s="36"/>
    </row>
    <row r="18" spans="3:13" ht="12.75" customHeight="1" thickBot="1" x14ac:dyDescent="0.3">
      <c r="C18" s="46" t="s">
        <v>17</v>
      </c>
      <c r="D18" s="151"/>
      <c r="E18" s="152"/>
      <c r="F18" s="153"/>
      <c r="G18" s="154"/>
      <c r="H18" s="155"/>
      <c r="I18" s="78"/>
      <c r="J18" s="78"/>
      <c r="K18" s="78"/>
      <c r="L18" s="78"/>
      <c r="M18" s="78"/>
    </row>
    <row r="19" spans="3:13" ht="16.5" thickBot="1" x14ac:dyDescent="0.3">
      <c r="C19" s="49" t="s">
        <v>32</v>
      </c>
      <c r="D19" s="147">
        <v>0</v>
      </c>
      <c r="E19" s="147">
        <v>402</v>
      </c>
      <c r="F19" s="148">
        <f>35+22</f>
        <v>57</v>
      </c>
      <c r="G19" s="149"/>
      <c r="H19" s="150">
        <f>SUM(D19:G19)</f>
        <v>459</v>
      </c>
      <c r="I19" s="105"/>
      <c r="J19" s="218"/>
      <c r="K19" s="105"/>
      <c r="L19" s="78"/>
      <c r="M19" s="36"/>
    </row>
    <row r="20" spans="3:13" ht="16.5" thickBot="1" x14ac:dyDescent="0.3">
      <c r="C20" s="49" t="s">
        <v>11</v>
      </c>
      <c r="D20" s="147">
        <v>0</v>
      </c>
      <c r="E20" s="147">
        <f>+E36</f>
        <v>1714</v>
      </c>
      <c r="F20" s="148">
        <f>36+47+27+27</f>
        <v>137</v>
      </c>
      <c r="G20" s="149"/>
      <c r="H20" s="150">
        <f>SUM(D20:G20)</f>
        <v>1851</v>
      </c>
      <c r="I20" s="105"/>
      <c r="J20" s="218"/>
      <c r="K20" s="105"/>
      <c r="L20" s="78"/>
      <c r="M20" s="36"/>
    </row>
    <row r="21" spans="3:13" ht="16.5" thickBot="1" x14ac:dyDescent="0.3">
      <c r="C21" s="49" t="s">
        <v>12</v>
      </c>
      <c r="D21" s="156">
        <v>78</v>
      </c>
      <c r="E21" s="147">
        <v>5</v>
      </c>
      <c r="F21" s="148"/>
      <c r="G21" s="157"/>
      <c r="H21" s="158">
        <f>SUM(D21:G21)</f>
        <v>83</v>
      </c>
      <c r="I21" s="105"/>
      <c r="J21" s="218"/>
      <c r="K21" s="105"/>
      <c r="L21" s="78"/>
      <c r="M21" s="36"/>
    </row>
    <row r="22" spans="3:13" ht="16.5" thickBot="1" x14ac:dyDescent="0.3">
      <c r="C22" s="41" t="s">
        <v>48</v>
      </c>
      <c r="D22" s="40">
        <f>SUM(D13:D21)</f>
        <v>12358</v>
      </c>
      <c r="E22" s="80">
        <f>SUM(E13:E21)</f>
        <v>31213</v>
      </c>
      <c r="F22" s="93">
        <f t="shared" ref="F22:G22" si="0">SUM(F13:F21)</f>
        <v>18155</v>
      </c>
      <c r="G22" s="93">
        <f t="shared" si="0"/>
        <v>0</v>
      </c>
      <c r="H22" s="111">
        <f>SUM(H13:H21)</f>
        <v>61726</v>
      </c>
      <c r="I22" s="108"/>
      <c r="J22" s="108"/>
      <c r="K22" s="108"/>
      <c r="L22" s="79"/>
      <c r="M22" s="79"/>
    </row>
    <row r="23" spans="3:13" x14ac:dyDescent="0.25">
      <c r="C23" s="9" t="s">
        <v>92</v>
      </c>
    </row>
    <row r="24" spans="3:13" x14ac:dyDescent="0.25">
      <c r="C24" s="4"/>
    </row>
    <row r="25" spans="3:13" x14ac:dyDescent="0.25">
      <c r="C25" s="65"/>
      <c r="D25" s="72"/>
      <c r="H25" s="72"/>
    </row>
    <row r="28" spans="3:13" ht="15.75" thickBot="1" x14ac:dyDescent="0.3"/>
    <row r="29" spans="3:13" ht="19.5" customHeight="1" thickBot="1" x14ac:dyDescent="0.3">
      <c r="C29" s="480" t="s">
        <v>43</v>
      </c>
      <c r="D29" s="489" t="s">
        <v>138</v>
      </c>
      <c r="E29" s="490"/>
      <c r="F29" s="490"/>
      <c r="G29" s="491"/>
      <c r="H29" s="492" t="s">
        <v>139</v>
      </c>
      <c r="I29" s="490"/>
      <c r="J29" s="490"/>
      <c r="K29" s="493"/>
      <c r="L29" s="75"/>
      <c r="M29" s="482"/>
    </row>
    <row r="30" spans="3:13" ht="32.25" thickBot="1" x14ac:dyDescent="0.3">
      <c r="C30" s="481"/>
      <c r="D30" s="117" t="s">
        <v>27</v>
      </c>
      <c r="E30" s="118" t="s">
        <v>28</v>
      </c>
      <c r="F30" s="119" t="s">
        <v>29</v>
      </c>
      <c r="G30" s="137" t="s">
        <v>30</v>
      </c>
      <c r="H30" s="135" t="s">
        <v>27</v>
      </c>
      <c r="I30" s="136" t="s">
        <v>28</v>
      </c>
      <c r="J30" s="119" t="s">
        <v>29</v>
      </c>
      <c r="K30" s="137" t="s">
        <v>30</v>
      </c>
      <c r="L30" s="76"/>
      <c r="M30" s="482"/>
    </row>
    <row r="31" spans="3:13" ht="16.5" thickBot="1" x14ac:dyDescent="0.3">
      <c r="C31" s="112" t="s">
        <v>80</v>
      </c>
      <c r="D31" s="284">
        <v>165</v>
      </c>
      <c r="E31" s="285">
        <f>+E13</f>
        <v>115</v>
      </c>
      <c r="F31" s="285">
        <v>269</v>
      </c>
      <c r="G31" s="285">
        <v>0</v>
      </c>
      <c r="H31" s="286">
        <f>+D31/D38</f>
        <v>1.3351675028321734E-2</v>
      </c>
      <c r="I31" s="321">
        <f>+E31/E38</f>
        <v>3.6843622849453755E-3</v>
      </c>
      <c r="J31" s="358">
        <f>+F31/F38</f>
        <v>1.4816854860919857E-2</v>
      </c>
      <c r="K31" s="285">
        <v>0</v>
      </c>
      <c r="L31" s="77"/>
      <c r="M31" s="36"/>
    </row>
    <row r="32" spans="3:13" ht="16.5" thickBot="1" x14ac:dyDescent="0.3">
      <c r="C32" s="112" t="s">
        <v>81</v>
      </c>
      <c r="D32" s="287">
        <v>4880</v>
      </c>
      <c r="E32" s="283">
        <v>26712</v>
      </c>
      <c r="F32" s="283">
        <v>10669</v>
      </c>
      <c r="G32" s="283">
        <v>0</v>
      </c>
      <c r="H32" s="282">
        <f>+D32/D38</f>
        <v>0.39488590386793981</v>
      </c>
      <c r="I32" s="321">
        <f>+E32/E38</f>
        <v>0.85579726396052924</v>
      </c>
      <c r="J32" s="359">
        <f>+F32/F38</f>
        <v>0.58766180115670619</v>
      </c>
      <c r="K32" s="283">
        <v>0</v>
      </c>
      <c r="L32" s="78"/>
      <c r="M32" s="36"/>
    </row>
    <row r="33" spans="3:13" ht="32.25" thickBot="1" x14ac:dyDescent="0.3">
      <c r="C33" s="113" t="s">
        <v>82</v>
      </c>
      <c r="D33" s="287">
        <v>1466</v>
      </c>
      <c r="E33" s="283">
        <v>2265</v>
      </c>
      <c r="F33" s="283">
        <v>7023</v>
      </c>
      <c r="G33" s="283">
        <v>0</v>
      </c>
      <c r="H33" s="282">
        <f>+D33/D38</f>
        <v>0.11862760964557371</v>
      </c>
      <c r="I33" s="321">
        <f>+E33/E38</f>
        <v>7.2565918046967604E-2</v>
      </c>
      <c r="J33" s="359">
        <f>+F33/F38</f>
        <v>0.38683558248416416</v>
      </c>
      <c r="K33" s="283">
        <v>0</v>
      </c>
      <c r="L33" s="78"/>
      <c r="M33" s="36"/>
    </row>
    <row r="34" spans="3:13" ht="32.25" thickBot="1" x14ac:dyDescent="0.3">
      <c r="C34" s="113" t="s">
        <v>128</v>
      </c>
      <c r="D34" s="287">
        <v>5769</v>
      </c>
      <c r="E34" s="283">
        <v>0</v>
      </c>
      <c r="F34" s="283">
        <v>0</v>
      </c>
      <c r="G34" s="283">
        <v>0</v>
      </c>
      <c r="H34" s="282">
        <f>+D34/D38</f>
        <v>0.46682311053568537</v>
      </c>
      <c r="I34" s="321">
        <v>0</v>
      </c>
      <c r="J34" s="359">
        <v>0</v>
      </c>
      <c r="K34" s="283">
        <v>0</v>
      </c>
      <c r="L34" s="78"/>
      <c r="M34" s="36"/>
    </row>
    <row r="35" spans="3:13" ht="16.5" thickBot="1" x14ac:dyDescent="0.3">
      <c r="C35" s="112" t="s">
        <v>83</v>
      </c>
      <c r="D35" s="287">
        <v>0</v>
      </c>
      <c r="E35" s="283">
        <f>+E19</f>
        <v>402</v>
      </c>
      <c r="F35" s="283">
        <v>57</v>
      </c>
      <c r="G35" s="283">
        <v>0</v>
      </c>
      <c r="H35" s="282">
        <f>+D35/D38</f>
        <v>0</v>
      </c>
      <c r="I35" s="321">
        <f>+E35/E38</f>
        <v>1.2879249030852529E-2</v>
      </c>
      <c r="J35" s="360">
        <f>+F35/F38</f>
        <v>3.1396309556595979E-3</v>
      </c>
      <c r="K35" s="283">
        <v>0</v>
      </c>
      <c r="L35" s="78"/>
      <c r="M35" s="36"/>
    </row>
    <row r="36" spans="3:13" ht="16.5" thickBot="1" x14ac:dyDescent="0.3">
      <c r="C36" s="112" t="s">
        <v>84</v>
      </c>
      <c r="D36" s="287">
        <v>0</v>
      </c>
      <c r="E36" s="283">
        <v>1714</v>
      </c>
      <c r="F36" s="283">
        <v>137</v>
      </c>
      <c r="G36" s="283">
        <v>0</v>
      </c>
      <c r="H36" s="282">
        <f>+D36/D38</f>
        <v>0</v>
      </c>
      <c r="I36" s="321">
        <f>+E36/E38</f>
        <v>5.4913017012142379E-2</v>
      </c>
      <c r="J36" s="359">
        <f>+F36/F38</f>
        <v>7.5461305425502615E-3</v>
      </c>
      <c r="K36" s="283">
        <v>0</v>
      </c>
      <c r="L36" s="78"/>
      <c r="M36" s="36"/>
    </row>
    <row r="37" spans="3:13" ht="16.5" thickBot="1" x14ac:dyDescent="0.3">
      <c r="C37" s="112" t="s">
        <v>85</v>
      </c>
      <c r="D37" s="288">
        <v>78</v>
      </c>
      <c r="E37" s="289">
        <v>5</v>
      </c>
      <c r="F37" s="289">
        <v>0</v>
      </c>
      <c r="G37" s="289">
        <v>0</v>
      </c>
      <c r="H37" s="290">
        <f>+D37/D38</f>
        <v>6.3117009224793654E-3</v>
      </c>
      <c r="I37" s="321">
        <f>+E37/E38</f>
        <v>1.601896645628424E-4</v>
      </c>
      <c r="J37" s="283">
        <v>0</v>
      </c>
      <c r="K37" s="283">
        <v>0</v>
      </c>
      <c r="L37" s="78"/>
      <c r="M37" s="36"/>
    </row>
    <row r="38" spans="3:13" ht="16.5" thickBot="1" x14ac:dyDescent="0.3">
      <c r="C38" s="116" t="s">
        <v>48</v>
      </c>
      <c r="D38" s="276">
        <f>SUM(D31:D37)</f>
        <v>12358</v>
      </c>
      <c r="E38" s="277">
        <f>SUM(E31:E37)</f>
        <v>31213</v>
      </c>
      <c r="F38" s="278">
        <f>SUM(F31:F37)</f>
        <v>18155</v>
      </c>
      <c r="G38" s="279">
        <f>SUM(G31:G37)</f>
        <v>0</v>
      </c>
      <c r="H38" s="280">
        <f>SUM(H31:H37)</f>
        <v>1</v>
      </c>
      <c r="I38" s="280">
        <f t="shared" ref="I38:J38" si="1">SUM(I31:I37)</f>
        <v>1</v>
      </c>
      <c r="J38" s="280">
        <f t="shared" si="1"/>
        <v>1</v>
      </c>
      <c r="K38" s="281">
        <f t="shared" ref="K38" si="2">SUM(K31:K37)</f>
        <v>0</v>
      </c>
      <c r="L38" s="79"/>
      <c r="M38" s="79"/>
    </row>
    <row r="40" spans="3:13" ht="18.75" x14ac:dyDescent="0.3">
      <c r="D40" s="81">
        <f>SUM(D38:G38)</f>
        <v>61726</v>
      </c>
    </row>
    <row r="41" spans="3:13" ht="15.75" thickBot="1" x14ac:dyDescent="0.3"/>
    <row r="42" spans="3:13" ht="15.75" thickBot="1" x14ac:dyDescent="0.3">
      <c r="D42" s="82">
        <f>+D38/D40</f>
        <v>0.20020736804588019</v>
      </c>
      <c r="E42" s="83">
        <f>+E38/D40</f>
        <v>0.50567022000453621</v>
      </c>
      <c r="F42" s="114">
        <f>+F38/D40</f>
        <v>0.29412241194958366</v>
      </c>
      <c r="G42" s="115">
        <f>+G38/D40</f>
        <v>0</v>
      </c>
    </row>
    <row r="47" spans="3:13" ht="15.75" thickBot="1" x14ac:dyDescent="0.3"/>
    <row r="48" spans="3:13" ht="31.5" x14ac:dyDescent="0.25">
      <c r="C48" s="139" t="s">
        <v>26</v>
      </c>
      <c r="D48" s="141" t="s">
        <v>27</v>
      </c>
      <c r="E48" s="120" t="s">
        <v>28</v>
      </c>
      <c r="F48" s="142" t="s">
        <v>29</v>
      </c>
      <c r="G48" s="121" t="s">
        <v>30</v>
      </c>
    </row>
    <row r="49" spans="3:7" ht="16.5" thickBot="1" x14ac:dyDescent="0.3">
      <c r="C49" s="140" t="s">
        <v>93</v>
      </c>
      <c r="D49" s="143">
        <f>+D38</f>
        <v>12358</v>
      </c>
      <c r="E49" s="122">
        <f>+E38</f>
        <v>31213</v>
      </c>
      <c r="F49" s="122">
        <f>+F38</f>
        <v>18155</v>
      </c>
      <c r="G49" s="138">
        <f>+G38</f>
        <v>0</v>
      </c>
    </row>
  </sheetData>
  <mergeCells count="12">
    <mergeCell ref="M29:M30"/>
    <mergeCell ref="C10:C11"/>
    <mergeCell ref="M10:M11"/>
    <mergeCell ref="D10:G10"/>
    <mergeCell ref="H10:H11"/>
    <mergeCell ref="D29:G29"/>
    <mergeCell ref="H29:K29"/>
    <mergeCell ref="C6:H6"/>
    <mergeCell ref="C7:H7"/>
    <mergeCell ref="C8:H8"/>
    <mergeCell ref="C9:H9"/>
    <mergeCell ref="C29:C30"/>
  </mergeCells>
  <printOptions horizontalCentered="1" verticalCentered="1"/>
  <pageMargins left="0.70866141732283472" right="0.70866141732283472" top="0" bottom="0"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6:K52"/>
  <sheetViews>
    <sheetView tabSelected="1" topLeftCell="B22" workbookViewId="0">
      <selection activeCell="J40" sqref="J40"/>
    </sheetView>
  </sheetViews>
  <sheetFormatPr baseColWidth="10" defaultRowHeight="15" x14ac:dyDescent="0.25"/>
  <cols>
    <col min="3" max="3" width="39.5703125" customWidth="1"/>
    <col min="4" max="4" width="15" customWidth="1"/>
    <col min="7" max="7" width="12.5703125" bestFit="1" customWidth="1"/>
    <col min="8" max="8" width="12.85546875" customWidth="1"/>
    <col min="12" max="12" width="9.85546875" customWidth="1"/>
  </cols>
  <sheetData>
    <row r="6" spans="3:11" x14ac:dyDescent="0.25">
      <c r="C6" s="478" t="s">
        <v>181</v>
      </c>
      <c r="D6" s="478"/>
      <c r="E6" s="478"/>
      <c r="F6" s="478"/>
      <c r="G6" s="478"/>
      <c r="H6" s="478"/>
      <c r="I6" s="478"/>
      <c r="J6" s="478"/>
      <c r="K6" s="478"/>
    </row>
    <row r="7" spans="3:11" x14ac:dyDescent="0.25">
      <c r="C7" s="478" t="s">
        <v>120</v>
      </c>
      <c r="D7" s="478"/>
      <c r="E7" s="478"/>
      <c r="F7" s="478"/>
      <c r="G7" s="478"/>
      <c r="H7" s="478"/>
      <c r="I7" s="478"/>
      <c r="J7" s="478"/>
      <c r="K7" s="478"/>
    </row>
    <row r="8" spans="3:11" ht="18.75" x14ac:dyDescent="0.25">
      <c r="C8" s="439" t="s">
        <v>21</v>
      </c>
      <c r="D8" s="439"/>
      <c r="E8" s="439"/>
      <c r="F8" s="439"/>
      <c r="G8" s="439"/>
      <c r="H8" s="439"/>
      <c r="I8" s="439"/>
      <c r="J8" s="439"/>
      <c r="K8" s="439"/>
    </row>
    <row r="9" spans="3:11" ht="15.75" x14ac:dyDescent="0.25">
      <c r="C9" s="515" t="s">
        <v>146</v>
      </c>
      <c r="D9" s="515"/>
      <c r="E9" s="515"/>
      <c r="F9" s="515"/>
      <c r="G9" s="515"/>
      <c r="H9" s="515"/>
      <c r="I9" s="515"/>
      <c r="J9" s="515"/>
      <c r="K9" s="515"/>
    </row>
    <row r="10" spans="3:11" ht="6.75" customHeight="1" thickBot="1" x14ac:dyDescent="0.3">
      <c r="C10" s="6"/>
    </row>
    <row r="11" spans="3:11" ht="16.5" customHeight="1" thickBot="1" x14ac:dyDescent="0.3">
      <c r="C11" s="506" t="s">
        <v>43</v>
      </c>
      <c r="D11" s="506" t="s">
        <v>45</v>
      </c>
      <c r="E11" s="510" t="s">
        <v>46</v>
      </c>
      <c r="F11" s="511"/>
      <c r="G11" s="511"/>
      <c r="H11" s="511"/>
      <c r="I11" s="512"/>
      <c r="J11" s="508" t="s">
        <v>26</v>
      </c>
      <c r="K11" s="513" t="s">
        <v>47</v>
      </c>
    </row>
    <row r="12" spans="3:11" ht="48" thickBot="1" x14ac:dyDescent="0.3">
      <c r="C12" s="507"/>
      <c r="D12" s="507"/>
      <c r="E12" s="42" t="s">
        <v>33</v>
      </c>
      <c r="F12" s="166" t="s">
        <v>106</v>
      </c>
      <c r="G12" s="45" t="s">
        <v>140</v>
      </c>
      <c r="H12" s="45" t="s">
        <v>179</v>
      </c>
      <c r="I12" s="45">
        <v>2024</v>
      </c>
      <c r="J12" s="509"/>
      <c r="K12" s="514"/>
    </row>
    <row r="13" spans="3:11" ht="11.25" customHeight="1" thickBot="1" x14ac:dyDescent="0.3">
      <c r="C13" s="48" t="s">
        <v>14</v>
      </c>
      <c r="D13" s="50"/>
      <c r="E13" s="51"/>
      <c r="F13" s="167"/>
      <c r="G13" s="51"/>
      <c r="H13" s="51"/>
      <c r="I13" s="51"/>
      <c r="J13" s="52"/>
      <c r="K13" s="52"/>
    </row>
    <row r="14" spans="3:11" ht="16.5" thickBot="1" x14ac:dyDescent="0.3">
      <c r="C14" s="49" t="s">
        <v>7</v>
      </c>
      <c r="D14" s="54">
        <v>3700</v>
      </c>
      <c r="E14" s="156">
        <v>208</v>
      </c>
      <c r="F14" s="163">
        <v>441</v>
      </c>
      <c r="G14" s="163">
        <v>470</v>
      </c>
      <c r="H14" s="55">
        <f>280+269</f>
        <v>549</v>
      </c>
      <c r="I14" s="56" t="s">
        <v>31</v>
      </c>
      <c r="J14" s="54">
        <f>SUM(E14:I14)</f>
        <v>1668</v>
      </c>
      <c r="K14" s="86">
        <f>+(J14/D14)</f>
        <v>0.45081081081081081</v>
      </c>
    </row>
    <row r="15" spans="3:11" ht="10.5" customHeight="1" thickBot="1" x14ac:dyDescent="0.3">
      <c r="C15" s="47" t="s">
        <v>15</v>
      </c>
      <c r="D15" s="57"/>
      <c r="E15" s="160"/>
      <c r="F15" s="165"/>
      <c r="G15" s="165"/>
      <c r="H15" s="58"/>
      <c r="I15" s="58"/>
      <c r="J15" s="59"/>
      <c r="K15" s="59"/>
    </row>
    <row r="16" spans="3:11" ht="16.5" thickBot="1" x14ac:dyDescent="0.3">
      <c r="C16" s="49" t="s">
        <v>2</v>
      </c>
      <c r="D16" s="498">
        <f>76000+40565+68637+85150</f>
        <v>270352</v>
      </c>
      <c r="E16" s="161"/>
      <c r="F16" s="163">
        <f>35167+532</f>
        <v>35699</v>
      </c>
      <c r="G16" s="163">
        <f>+[1]CONTINUA!$C$235</f>
        <v>15842</v>
      </c>
      <c r="H16" s="322">
        <f>31592+10669</f>
        <v>42261</v>
      </c>
      <c r="I16" s="56" t="s">
        <v>31</v>
      </c>
      <c r="J16" s="498">
        <f>+E16+E17+F17+F16+G16+G17+H17+H16</f>
        <v>181661</v>
      </c>
      <c r="K16" s="503">
        <f>+J16/D16</f>
        <v>0.67194250458661298</v>
      </c>
    </row>
    <row r="17" spans="3:11" ht="16.5" thickBot="1" x14ac:dyDescent="0.3">
      <c r="C17" s="49" t="s">
        <v>3</v>
      </c>
      <c r="D17" s="499"/>
      <c r="E17" s="147">
        <v>8000</v>
      </c>
      <c r="F17" s="163">
        <v>35422</v>
      </c>
      <c r="G17" s="163">
        <f>+[1]CONTINUA!$C$236</f>
        <v>33683</v>
      </c>
      <c r="H17" s="55">
        <f>3731+7023</f>
        <v>10754</v>
      </c>
      <c r="I17" s="56" t="s">
        <v>31</v>
      </c>
      <c r="J17" s="499"/>
      <c r="K17" s="504"/>
    </row>
    <row r="18" spans="3:11" ht="40.5" customHeight="1" thickBot="1" x14ac:dyDescent="0.3">
      <c r="C18" s="314" t="str">
        <f>+'Anexo 3'!C17</f>
        <v>Programa Construyendo la Base de los Aprendizajes (CON BASE)</v>
      </c>
      <c r="D18" s="54">
        <v>16800</v>
      </c>
      <c r="E18" s="147" t="s">
        <v>31</v>
      </c>
      <c r="F18" s="163" t="s">
        <v>127</v>
      </c>
      <c r="G18" s="163">
        <f>+[1]CONTINUA!$C$237</f>
        <v>5722</v>
      </c>
      <c r="H18" s="55">
        <v>5769</v>
      </c>
      <c r="I18" s="56" t="s">
        <v>31</v>
      </c>
      <c r="J18" s="54">
        <f>SUM(E18:I18)</f>
        <v>11491</v>
      </c>
      <c r="K18" s="86">
        <f>+J18/D18</f>
        <v>0.68398809523809523</v>
      </c>
    </row>
    <row r="19" spans="3:11" ht="12" customHeight="1" thickBot="1" x14ac:dyDescent="0.3">
      <c r="C19" s="47" t="s">
        <v>17</v>
      </c>
      <c r="D19" s="57"/>
      <c r="E19" s="160"/>
      <c r="F19" s="165"/>
      <c r="G19" s="165"/>
      <c r="H19" s="58"/>
      <c r="I19" s="58"/>
      <c r="J19" s="59"/>
      <c r="K19" s="59"/>
    </row>
    <row r="20" spans="3:11" ht="16.5" thickBot="1" x14ac:dyDescent="0.3">
      <c r="C20" s="49" t="s">
        <v>32</v>
      </c>
      <c r="D20" s="498">
        <v>8606</v>
      </c>
      <c r="E20" s="147">
        <v>440</v>
      </c>
      <c r="F20" s="163">
        <v>821</v>
      </c>
      <c r="G20" s="163">
        <f>+[1]POSGRADO!$C$102</f>
        <v>715</v>
      </c>
      <c r="H20" s="55">
        <f>402+57</f>
        <v>459</v>
      </c>
      <c r="I20" s="56" t="s">
        <v>31</v>
      </c>
      <c r="J20" s="498">
        <f>+E20+F20+F21+F22+G22+G21+G20+H20+H21+H22</f>
        <v>7406</v>
      </c>
      <c r="K20" s="503">
        <f>+J20/D20</f>
        <v>0.86056239832674875</v>
      </c>
    </row>
    <row r="21" spans="3:11" ht="16.5" thickBot="1" x14ac:dyDescent="0.3">
      <c r="C21" s="49" t="s">
        <v>11</v>
      </c>
      <c r="D21" s="500"/>
      <c r="E21" s="147" t="s">
        <v>31</v>
      </c>
      <c r="F21" s="163">
        <f>1517-10</f>
        <v>1507</v>
      </c>
      <c r="G21" s="163">
        <f>+[1]POSGRADO!$C$103</f>
        <v>1452</v>
      </c>
      <c r="H21" s="55">
        <f>1714+137</f>
        <v>1851</v>
      </c>
      <c r="I21" s="56" t="s">
        <v>31</v>
      </c>
      <c r="J21" s="500"/>
      <c r="K21" s="505"/>
    </row>
    <row r="22" spans="3:11" ht="16.5" thickBot="1" x14ac:dyDescent="0.3">
      <c r="C22" s="49" t="s">
        <v>12</v>
      </c>
      <c r="D22" s="499"/>
      <c r="E22" s="147" t="s">
        <v>31</v>
      </c>
      <c r="F22" s="163">
        <v>35</v>
      </c>
      <c r="G22" s="163">
        <v>43</v>
      </c>
      <c r="H22" s="55">
        <v>83</v>
      </c>
      <c r="I22" s="56" t="s">
        <v>31</v>
      </c>
      <c r="J22" s="499"/>
      <c r="K22" s="504"/>
    </row>
    <row r="23" spans="3:11" ht="16.5" thickBot="1" x14ac:dyDescent="0.3">
      <c r="C23" s="41" t="s">
        <v>26</v>
      </c>
      <c r="D23" s="43">
        <f>SUM(D14:D22)</f>
        <v>299458</v>
      </c>
      <c r="E23" s="162">
        <v>8648</v>
      </c>
      <c r="F23" s="164">
        <f>SUM(F14:F22)</f>
        <v>73925</v>
      </c>
      <c r="G23" s="164">
        <f>SUM(G14:G22)</f>
        <v>57927</v>
      </c>
      <c r="H23" s="40">
        <f>+H22+H21+H20+H18+H17+H16+H14</f>
        <v>61726</v>
      </c>
      <c r="I23" s="44" t="s">
        <v>44</v>
      </c>
      <c r="J23" s="43">
        <f>SUM(J14:J22)</f>
        <v>202226</v>
      </c>
      <c r="K23" s="53">
        <f>+J23/D23</f>
        <v>0.67530672080892817</v>
      </c>
    </row>
    <row r="24" spans="3:11" ht="12" customHeight="1" x14ac:dyDescent="0.25">
      <c r="C24" s="9" t="s">
        <v>92</v>
      </c>
      <c r="J24" s="85"/>
    </row>
    <row r="25" spans="3:11" ht="9.75" customHeight="1" x14ac:dyDescent="0.25">
      <c r="C25" s="324" t="s">
        <v>151</v>
      </c>
    </row>
    <row r="26" spans="3:11" x14ac:dyDescent="0.25">
      <c r="C26" s="11"/>
    </row>
    <row r="27" spans="3:11" ht="15.75" thickBot="1" x14ac:dyDescent="0.3">
      <c r="C27" s="11"/>
    </row>
    <row r="28" spans="3:11" ht="15" customHeight="1" x14ac:dyDescent="0.25">
      <c r="C28" s="496" t="s">
        <v>43</v>
      </c>
      <c r="D28" s="494" t="s">
        <v>47</v>
      </c>
      <c r="E28" s="501" t="str">
        <f>+E41</f>
        <v>Meta del Trimestre 2023</v>
      </c>
    </row>
    <row r="29" spans="3:11" ht="27.75" customHeight="1" x14ac:dyDescent="0.25">
      <c r="C29" s="497"/>
      <c r="D29" s="495"/>
      <c r="E29" s="502"/>
    </row>
    <row r="30" spans="3:11" ht="15.75" x14ac:dyDescent="0.25">
      <c r="C30" s="100" t="s">
        <v>87</v>
      </c>
      <c r="D30" s="64">
        <f>+D36/E30</f>
        <v>0.71733333333333338</v>
      </c>
      <c r="E30" s="361">
        <v>375</v>
      </c>
    </row>
    <row r="31" spans="3:11" x14ac:dyDescent="0.25">
      <c r="C31" s="101" t="s">
        <v>17</v>
      </c>
      <c r="D31" s="64">
        <f>+D35/E31</f>
        <v>0.27714285714285714</v>
      </c>
      <c r="E31" s="102">
        <v>700</v>
      </c>
    </row>
    <row r="32" spans="3:11" ht="31.5" x14ac:dyDescent="0.25">
      <c r="C32" s="224" t="s">
        <v>88</v>
      </c>
      <c r="D32" s="272">
        <f>+D34/E32</f>
        <v>0.83717408791936776</v>
      </c>
      <c r="E32" s="102">
        <v>21133</v>
      </c>
    </row>
    <row r="33" spans="3:8" ht="15.75" x14ac:dyDescent="0.25">
      <c r="C33" s="225"/>
      <c r="D33" s="226"/>
      <c r="E33" s="226"/>
    </row>
    <row r="34" spans="3:8" ht="15.75" x14ac:dyDescent="0.25">
      <c r="C34" s="225" t="s">
        <v>89</v>
      </c>
      <c r="D34" s="102">
        <f>10669+7023</f>
        <v>17692</v>
      </c>
      <c r="E34" s="226"/>
    </row>
    <row r="35" spans="3:8" ht="15.75" x14ac:dyDescent="0.25">
      <c r="C35" s="225" t="s">
        <v>90</v>
      </c>
      <c r="D35" s="102">
        <v>194</v>
      </c>
      <c r="E35" s="227"/>
    </row>
    <row r="36" spans="3:8" ht="15.75" x14ac:dyDescent="0.25">
      <c r="C36" s="225" t="s">
        <v>91</v>
      </c>
      <c r="D36" s="102">
        <v>269</v>
      </c>
    </row>
    <row r="41" spans="3:8" x14ac:dyDescent="0.25">
      <c r="C41" s="522" t="s">
        <v>23</v>
      </c>
      <c r="D41" s="495" t="s">
        <v>180</v>
      </c>
      <c r="E41" s="495" t="s">
        <v>142</v>
      </c>
      <c r="F41" s="495" t="s">
        <v>143</v>
      </c>
    </row>
    <row r="42" spans="3:8" ht="33" customHeight="1" x14ac:dyDescent="0.25">
      <c r="C42" s="495"/>
      <c r="D42" s="495"/>
      <c r="E42" s="495"/>
      <c r="F42" s="495"/>
    </row>
    <row r="43" spans="3:8" ht="15.75" x14ac:dyDescent="0.25">
      <c r="C43" s="228" t="s">
        <v>14</v>
      </c>
      <c r="D43" s="229"/>
      <c r="E43" s="230"/>
      <c r="F43" s="231"/>
    </row>
    <row r="44" spans="3:8" ht="15.75" x14ac:dyDescent="0.25">
      <c r="C44" s="232" t="s">
        <v>7</v>
      </c>
      <c r="D44" s="233">
        <v>269</v>
      </c>
      <c r="E44" s="234">
        <v>375</v>
      </c>
      <c r="F44" s="235">
        <f>+D44/E44</f>
        <v>0.71733333333333338</v>
      </c>
    </row>
    <row r="45" spans="3:8" ht="15.75" x14ac:dyDescent="0.25">
      <c r="C45" s="236" t="s">
        <v>15</v>
      </c>
      <c r="D45" s="237"/>
      <c r="E45" s="230"/>
      <c r="F45" s="238"/>
    </row>
    <row r="46" spans="3:8" ht="15.75" x14ac:dyDescent="0.25">
      <c r="C46" s="232" t="s">
        <v>2</v>
      </c>
      <c r="D46" s="320">
        <v>10669</v>
      </c>
      <c r="E46" s="523">
        <v>21133</v>
      </c>
      <c r="F46" s="525">
        <f>+D32</f>
        <v>0.83717408791936776</v>
      </c>
      <c r="H46" s="72"/>
    </row>
    <row r="47" spans="3:8" ht="15.75" x14ac:dyDescent="0.25">
      <c r="C47" s="232" t="s">
        <v>3</v>
      </c>
      <c r="D47" s="320">
        <v>7023</v>
      </c>
      <c r="E47" s="524"/>
      <c r="F47" s="526"/>
    </row>
    <row r="48" spans="3:8" ht="15.75" x14ac:dyDescent="0.25">
      <c r="C48" s="236" t="s">
        <v>17</v>
      </c>
      <c r="D48" s="237"/>
      <c r="E48" s="230"/>
      <c r="F48" s="238"/>
    </row>
    <row r="49" spans="3:6" ht="15.75" x14ac:dyDescent="0.25">
      <c r="C49" s="232" t="s">
        <v>32</v>
      </c>
      <c r="D49" s="233">
        <v>57</v>
      </c>
      <c r="E49" s="516">
        <v>700</v>
      </c>
      <c r="F49" s="519">
        <f>+D31</f>
        <v>0.27714285714285714</v>
      </c>
    </row>
    <row r="50" spans="3:6" ht="15.75" x14ac:dyDescent="0.25">
      <c r="C50" s="232" t="s">
        <v>11</v>
      </c>
      <c r="D50" s="233">
        <v>137</v>
      </c>
      <c r="E50" s="517"/>
      <c r="F50" s="520"/>
    </row>
    <row r="51" spans="3:6" ht="15.75" x14ac:dyDescent="0.25">
      <c r="C51" s="232" t="s">
        <v>12</v>
      </c>
      <c r="D51" s="233">
        <v>0</v>
      </c>
      <c r="E51" s="518"/>
      <c r="F51" s="521"/>
    </row>
    <row r="52" spans="3:6" ht="15.75" x14ac:dyDescent="0.25">
      <c r="C52" s="273" t="s">
        <v>4</v>
      </c>
      <c r="D52" s="271">
        <f>SUM(D44:D51)</f>
        <v>18155</v>
      </c>
      <c r="E52" s="275">
        <f>SUM(E44:E51)</f>
        <v>22208</v>
      </c>
      <c r="F52" s="274"/>
    </row>
  </sheetData>
  <mergeCells count="26">
    <mergeCell ref="F41:F42"/>
    <mergeCell ref="E49:E51"/>
    <mergeCell ref="F49:F51"/>
    <mergeCell ref="C41:C42"/>
    <mergeCell ref="D41:D42"/>
    <mergeCell ref="E41:E42"/>
    <mergeCell ref="E46:E47"/>
    <mergeCell ref="F46:F47"/>
    <mergeCell ref="C6:K6"/>
    <mergeCell ref="D11:D12"/>
    <mergeCell ref="J11:J12"/>
    <mergeCell ref="C11:C12"/>
    <mergeCell ref="E11:I11"/>
    <mergeCell ref="K11:K12"/>
    <mergeCell ref="C9:K9"/>
    <mergeCell ref="C8:K8"/>
    <mergeCell ref="D28:D29"/>
    <mergeCell ref="C28:C29"/>
    <mergeCell ref="C7:K7"/>
    <mergeCell ref="D16:D17"/>
    <mergeCell ref="D20:D22"/>
    <mergeCell ref="E28:E29"/>
    <mergeCell ref="J16:J17"/>
    <mergeCell ref="K16:K17"/>
    <mergeCell ref="J20:J22"/>
    <mergeCell ref="K20:K22"/>
  </mergeCells>
  <printOptions horizontalCentered="1" verticalCentered="1"/>
  <pageMargins left="0" right="0"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3er trimestre</vt:lpstr>
      <vt:lpstr>apertura</vt:lpstr>
      <vt:lpstr>Anexo 1</vt:lpstr>
      <vt:lpstr>Anexo 2</vt:lpstr>
      <vt:lpstr>Anexo 3</vt:lpstr>
      <vt:lpstr>Anexo 4</vt:lpstr>
      <vt:lpstr>'3er trimestre'!_Toc68362146</vt:lpstr>
      <vt:lpstr>'3er trimestre'!_Toc68362147</vt:lpstr>
      <vt:lpstr>'3er trimestre'!_Toc68362149</vt:lpstr>
      <vt:lpstr>'3er trimestre'!_Toc68362151</vt:lpstr>
      <vt:lpstr>'3er trimestre'!_Toc68362153</vt:lpstr>
      <vt:lpstr>'3er trimestre'!_Toc68362154</vt:lpstr>
      <vt:lpstr>'3er trimestre'!_Toc68362155</vt:lpstr>
      <vt:lpstr>'3er trimestre'!_Toc68362157</vt:lpstr>
      <vt:lpstr>'3er trimestre'!_Toc68362158</vt:lpstr>
      <vt:lpstr>'3er trimestre'!_Toc68362162</vt:lpstr>
      <vt:lpstr>'3er trimestre'!_Toc68362163</vt:lpstr>
      <vt:lpstr>'3er trimestre'!_Toc68362165</vt:lpstr>
      <vt:lpstr>'3er trimestre'!_Toc68362166</vt:lpstr>
      <vt:lpstr>'Anexo 1'!_Toc68362168</vt:lpstr>
      <vt:lpstr>'Anexo 3'!_Toc68362170</vt:lpstr>
      <vt:lpstr>'Anexo 4'!_Toc68362171</vt:lpstr>
      <vt:lpstr>'3er trimestre'!_Toc76995548</vt:lpstr>
      <vt:lpstr>'3er trimestre'!_Toc76995549</vt:lpstr>
      <vt:lpstr>'3er trimestre'!Área_de_impresión</vt:lpstr>
      <vt:lpstr>'Anexo 1'!Área_de_impresión</vt:lpstr>
      <vt:lpstr>'Anexo 3'!Área_de_impresión</vt:lpstr>
      <vt:lpstr>'Anexo 4'!Área_de_impresión</vt:lpstr>
      <vt:lpstr>apertura!Área_de_impresión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 Stepan</dc:creator>
  <cp:lastModifiedBy>Erick Guillermo Peña</cp:lastModifiedBy>
  <cp:lastPrinted>2023-04-10T12:53:29Z</cp:lastPrinted>
  <dcterms:created xsi:type="dcterms:W3CDTF">2021-09-14T18:05:37Z</dcterms:created>
  <dcterms:modified xsi:type="dcterms:W3CDTF">2023-10-09T18:17:23Z</dcterms:modified>
</cp:coreProperties>
</file>