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5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guillermo\Google Drive\transparencia\"/>
    </mc:Choice>
  </mc:AlternateContent>
  <bookViews>
    <workbookView xWindow="0" yWindow="0" windowWidth="20490" windowHeight="8745" activeTab="4"/>
  </bookViews>
  <sheets>
    <sheet name="Datos 3er trimestre" sheetId="1" r:id="rId1"/>
    <sheet name="Anexo 1" sheetId="2" r:id="rId2"/>
    <sheet name="Anexo 2" sheetId="3" r:id="rId3"/>
    <sheet name="Anexo 3" sheetId="4" r:id="rId4"/>
    <sheet name="Anexo 4" sheetId="5" r:id="rId5"/>
    <sheet name="Enero-Sept 2021" sheetId="6" r:id="rId6"/>
  </sheets>
  <definedNames>
    <definedName name="_Toc68362146" localSheetId="0">'Datos 3er trimestre'!$B$13</definedName>
    <definedName name="_Toc68362147" localSheetId="0">'Datos 3er trimestre'!$B$14</definedName>
    <definedName name="_Toc68362149" localSheetId="0">'Datos 3er trimestre'!$B$43</definedName>
    <definedName name="_Toc68362150" localSheetId="0">'Datos 3er trimestre'!$B$49</definedName>
    <definedName name="_Toc68362151" localSheetId="0">'Datos 3er trimestre'!$B$51</definedName>
    <definedName name="_Toc68362153" localSheetId="0">'Datos 3er trimestre'!$B$59</definedName>
    <definedName name="_Toc68362154" localSheetId="0">'Datos 3er trimestre'!$B$61</definedName>
    <definedName name="_Toc68362155" localSheetId="0">'Datos 3er trimestre'!$B$81</definedName>
    <definedName name="_Toc68362157" localSheetId="0">'Datos 3er trimestre'!$B$103</definedName>
    <definedName name="_Toc68362158" localSheetId="0">'Datos 3er trimestre'!$B$104</definedName>
    <definedName name="_Toc68362159" localSheetId="0">'Datos 3er trimestre'!$B$111</definedName>
    <definedName name="_Toc68362160" localSheetId="0">'Datos 3er trimestre'!$B$130</definedName>
    <definedName name="_Toc68362162" localSheetId="0">'Datos 3er trimestre'!$B$150</definedName>
    <definedName name="_Toc68362163" localSheetId="0">'Datos 3er trimestre'!$B$152</definedName>
    <definedName name="_Toc68362165" localSheetId="0">'Datos 3er trimestre'!$B$166</definedName>
    <definedName name="_Toc68362166" localSheetId="0">'Datos 3er trimestre'!$B$168</definedName>
    <definedName name="_Toc68362168" localSheetId="1">'Anexo 1'!$C$4</definedName>
    <definedName name="_Toc68362169" localSheetId="2">'Anexo 2'!$C$2</definedName>
    <definedName name="_Toc68362170" localSheetId="3">'Anexo 3'!$C$2</definedName>
    <definedName name="_Toc68362171" localSheetId="4">'Anexo 4'!$C$2</definedName>
    <definedName name="_Toc76995548" localSheetId="0">'Datos 3er trimestre'!$B$13</definedName>
    <definedName name="_Toc76995549" localSheetId="0">'Datos 3er trimestre'!$B$14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4" l="1"/>
  <c r="K24" i="6"/>
  <c r="R24" i="6" s="1"/>
  <c r="K23" i="6"/>
  <c r="R23" i="6" s="1"/>
  <c r="K22" i="6"/>
  <c r="R22" i="6" s="1"/>
  <c r="K21" i="6"/>
  <c r="R21" i="6" s="1"/>
  <c r="K20" i="6"/>
  <c r="R20" i="6" s="1"/>
  <c r="K19" i="6"/>
  <c r="R19" i="6" s="1"/>
  <c r="K18" i="6"/>
  <c r="R18" i="6" s="1"/>
  <c r="K17" i="6"/>
  <c r="R17" i="6" s="1"/>
  <c r="K16" i="6"/>
  <c r="R16" i="6" s="1"/>
  <c r="K15" i="6"/>
  <c r="R15" i="6" s="1"/>
  <c r="K14" i="6"/>
  <c r="R14" i="6" s="1"/>
  <c r="K13" i="6"/>
  <c r="R13" i="6" s="1"/>
  <c r="K12" i="6"/>
  <c r="R12" i="6" s="1"/>
  <c r="K11" i="6"/>
  <c r="R11" i="6" s="1"/>
  <c r="K10" i="6"/>
  <c r="R10" i="6" s="1"/>
  <c r="K9" i="6"/>
  <c r="R9" i="6" s="1"/>
  <c r="K8" i="6"/>
  <c r="R8" i="6" s="1"/>
  <c r="K7" i="6"/>
  <c r="R7" i="6" s="1"/>
  <c r="J24" i="6"/>
  <c r="Q24" i="6" s="1"/>
  <c r="J23" i="6"/>
  <c r="Q23" i="6" s="1"/>
  <c r="J22" i="6"/>
  <c r="Q22" i="6" s="1"/>
  <c r="J21" i="6"/>
  <c r="Q21" i="6" s="1"/>
  <c r="J20" i="6"/>
  <c r="Q20" i="6" s="1"/>
  <c r="J19" i="6"/>
  <c r="Q19" i="6" s="1"/>
  <c r="J18" i="6"/>
  <c r="Q18" i="6" s="1"/>
  <c r="J17" i="6"/>
  <c r="Q17" i="6" s="1"/>
  <c r="J16" i="6"/>
  <c r="Q16" i="6" s="1"/>
  <c r="J15" i="6"/>
  <c r="Q15" i="6" s="1"/>
  <c r="J14" i="6"/>
  <c r="Q14" i="6" s="1"/>
  <c r="J13" i="6"/>
  <c r="Q13" i="6" s="1"/>
  <c r="J12" i="6"/>
  <c r="Q12" i="6" s="1"/>
  <c r="J11" i="6"/>
  <c r="Q11" i="6" s="1"/>
  <c r="J10" i="6"/>
  <c r="J9" i="6"/>
  <c r="Q9" i="6" s="1"/>
  <c r="J8" i="6"/>
  <c r="Q8" i="6" s="1"/>
  <c r="J7" i="6"/>
  <c r="Q7" i="6" s="1"/>
  <c r="I24" i="6"/>
  <c r="I23" i="6"/>
  <c r="P23" i="6" s="1"/>
  <c r="I22" i="6"/>
  <c r="P22" i="6" s="1"/>
  <c r="I21" i="6"/>
  <c r="P21" i="6" s="1"/>
  <c r="I20" i="6"/>
  <c r="I19" i="6"/>
  <c r="P19" i="6" s="1"/>
  <c r="I18" i="6"/>
  <c r="P18" i="6" s="1"/>
  <c r="I17" i="6"/>
  <c r="P17" i="6" s="1"/>
  <c r="I16" i="6"/>
  <c r="I15" i="6"/>
  <c r="P15" i="6" s="1"/>
  <c r="I14" i="6"/>
  <c r="P14" i="6" s="1"/>
  <c r="I13" i="6"/>
  <c r="P13" i="6" s="1"/>
  <c r="I12" i="6"/>
  <c r="I11" i="6"/>
  <c r="P11" i="6" s="1"/>
  <c r="I10" i="6"/>
  <c r="P10" i="6" s="1"/>
  <c r="I9" i="6"/>
  <c r="P9" i="6" s="1"/>
  <c r="I8" i="6"/>
  <c r="I7" i="6"/>
  <c r="P7" i="6" s="1"/>
  <c r="H25" i="6"/>
  <c r="G25" i="6"/>
  <c r="F25" i="6"/>
  <c r="E25" i="6"/>
  <c r="D25" i="6"/>
  <c r="C25" i="6"/>
  <c r="D35" i="5"/>
  <c r="D172" i="1"/>
  <c r="C73" i="1"/>
  <c r="D72" i="1" s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C193" i="1"/>
  <c r="C192" i="1"/>
  <c r="C191" i="1"/>
  <c r="C190" i="1"/>
  <c r="C189" i="1"/>
  <c r="D79" i="3"/>
  <c r="D67" i="3"/>
  <c r="D65" i="3"/>
  <c r="D75" i="3" s="1"/>
  <c r="D68" i="3"/>
  <c r="D66" i="3"/>
  <c r="K29" i="2"/>
  <c r="K28" i="2"/>
  <c r="K27" i="2"/>
  <c r="K25" i="2"/>
  <c r="K24" i="2"/>
  <c r="K23" i="2"/>
  <c r="K22" i="2"/>
  <c r="K21" i="2"/>
  <c r="K20" i="2"/>
  <c r="K19" i="2"/>
  <c r="K18" i="2"/>
  <c r="K17" i="2"/>
  <c r="K16" i="2"/>
  <c r="K15" i="2"/>
  <c r="K14" i="2"/>
  <c r="J29" i="2"/>
  <c r="J28" i="2"/>
  <c r="J27" i="2"/>
  <c r="J25" i="2"/>
  <c r="J24" i="2"/>
  <c r="J23" i="2"/>
  <c r="J22" i="2"/>
  <c r="J21" i="2"/>
  <c r="J20" i="2"/>
  <c r="J19" i="2"/>
  <c r="J18" i="2"/>
  <c r="J17" i="2"/>
  <c r="J16" i="2"/>
  <c r="J15" i="2"/>
  <c r="J14" i="2"/>
  <c r="I24" i="2"/>
  <c r="H24" i="2"/>
  <c r="I15" i="2"/>
  <c r="F29" i="2"/>
  <c r="G29" i="2"/>
  <c r="G24" i="2"/>
  <c r="F24" i="2"/>
  <c r="G17" i="2"/>
  <c r="F17" i="2"/>
  <c r="G20" i="2"/>
  <c r="F20" i="2"/>
  <c r="G15" i="2"/>
  <c r="D155" i="1"/>
  <c r="D63" i="3"/>
  <c r="D50" i="3"/>
  <c r="D15" i="3"/>
  <c r="D174" i="1" l="1"/>
  <c r="E172" i="1"/>
  <c r="D43" i="6"/>
  <c r="E43" i="6" s="1"/>
  <c r="D44" i="6"/>
  <c r="E44" i="6" s="1"/>
  <c r="D48" i="6"/>
  <c r="E48" i="6" s="1"/>
  <c r="D52" i="6"/>
  <c r="E52" i="6" s="1"/>
  <c r="D56" i="6"/>
  <c r="E56" i="6" s="1"/>
  <c r="D60" i="6"/>
  <c r="E60" i="6" s="1"/>
  <c r="D46" i="6"/>
  <c r="E46" i="6" s="1"/>
  <c r="R25" i="6"/>
  <c r="D50" i="6"/>
  <c r="E50" i="6" s="1"/>
  <c r="D54" i="6"/>
  <c r="E54" i="6" s="1"/>
  <c r="D58" i="6"/>
  <c r="E58" i="6" s="1"/>
  <c r="P8" i="6"/>
  <c r="P12" i="6"/>
  <c r="P16" i="6"/>
  <c r="P20" i="6"/>
  <c r="P24" i="6"/>
  <c r="D47" i="6"/>
  <c r="E47" i="6" s="1"/>
  <c r="D51" i="6"/>
  <c r="E51" i="6" s="1"/>
  <c r="D55" i="6"/>
  <c r="E55" i="6" s="1"/>
  <c r="D59" i="6"/>
  <c r="E59" i="6" s="1"/>
  <c r="D45" i="6"/>
  <c r="E45" i="6" s="1"/>
  <c r="D49" i="6"/>
  <c r="E49" i="6" s="1"/>
  <c r="D53" i="6"/>
  <c r="E53" i="6" s="1"/>
  <c r="D57" i="6"/>
  <c r="E57" i="6" s="1"/>
  <c r="Q10" i="6"/>
  <c r="Q25" i="6" s="1"/>
  <c r="D81" i="3"/>
  <c r="K25" i="6"/>
  <c r="J25" i="6"/>
  <c r="I25" i="6"/>
  <c r="D69" i="1"/>
  <c r="D65" i="1"/>
  <c r="D66" i="1"/>
  <c r="D70" i="1"/>
  <c r="D67" i="1"/>
  <c r="D71" i="1"/>
  <c r="D64" i="1"/>
  <c r="D68" i="1"/>
  <c r="D156" i="1"/>
  <c r="D154" i="1"/>
  <c r="F32" i="4"/>
  <c r="F31" i="4"/>
  <c r="F30" i="4"/>
  <c r="F29" i="4"/>
  <c r="F27" i="4"/>
  <c r="F16" i="5"/>
  <c r="F14" i="5"/>
  <c r="D29" i="5" s="1"/>
  <c r="C35" i="1"/>
  <c r="D34" i="1" s="1"/>
  <c r="H34" i="4"/>
  <c r="H33" i="4"/>
  <c r="H32" i="4"/>
  <c r="H31" i="4"/>
  <c r="H30" i="4"/>
  <c r="H29" i="4"/>
  <c r="H28" i="4"/>
  <c r="H27" i="4"/>
  <c r="E34" i="4"/>
  <c r="D34" i="4"/>
  <c r="G32" i="4" s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C240" i="1"/>
  <c r="D239" i="1" s="1"/>
  <c r="I29" i="2"/>
  <c r="E271" i="1"/>
  <c r="H270" i="1" s="1"/>
  <c r="D271" i="1"/>
  <c r="G269" i="1" s="1"/>
  <c r="C271" i="1"/>
  <c r="C194" i="1"/>
  <c r="D190" i="1" s="1"/>
  <c r="C209" i="1"/>
  <c r="D207" i="1" s="1"/>
  <c r="C224" i="1"/>
  <c r="D220" i="1" s="1"/>
  <c r="C24" i="1"/>
  <c r="C56" i="1"/>
  <c r="C87" i="1"/>
  <c r="C116" i="1"/>
  <c r="D157" i="1" s="1"/>
  <c r="D53" i="3"/>
  <c r="D29" i="2"/>
  <c r="E29" i="2"/>
  <c r="H29" i="2"/>
  <c r="K13" i="2"/>
  <c r="J13" i="2"/>
  <c r="D42" i="6" l="1"/>
  <c r="E42" i="6" s="1"/>
  <c r="P25" i="6"/>
  <c r="G33" i="4"/>
  <c r="G30" i="4"/>
  <c r="G29" i="4"/>
  <c r="G27" i="4"/>
  <c r="G34" i="4" s="1"/>
  <c r="G31" i="4"/>
  <c r="G28" i="4"/>
  <c r="D55" i="1"/>
  <c r="D54" i="1"/>
  <c r="D53" i="1"/>
  <c r="D73" i="1"/>
  <c r="D86" i="1"/>
  <c r="D85" i="1"/>
  <c r="D84" i="1"/>
  <c r="F268" i="1"/>
  <c r="D279" i="1"/>
  <c r="E279" i="1" s="1"/>
  <c r="F34" i="4"/>
  <c r="I32" i="4" s="1"/>
  <c r="D36" i="4"/>
  <c r="D158" i="1"/>
  <c r="E158" i="1" s="1"/>
  <c r="D237" i="1"/>
  <c r="D238" i="1"/>
  <c r="D236" i="1"/>
  <c r="D235" i="1"/>
  <c r="I28" i="4"/>
  <c r="I30" i="4"/>
  <c r="I27" i="4"/>
  <c r="I29" i="4"/>
  <c r="I31" i="4"/>
  <c r="I33" i="4"/>
  <c r="D31" i="1"/>
  <c r="D32" i="1"/>
  <c r="D33" i="1"/>
  <c r="C142" i="1"/>
  <c r="F269" i="1"/>
  <c r="F257" i="1"/>
  <c r="F261" i="1"/>
  <c r="F265" i="1"/>
  <c r="H267" i="1"/>
  <c r="H255" i="1"/>
  <c r="H259" i="1"/>
  <c r="H263" i="1"/>
  <c r="H253" i="1"/>
  <c r="F253" i="1"/>
  <c r="H257" i="1"/>
  <c r="H261" i="1"/>
  <c r="H265" i="1"/>
  <c r="H269" i="1"/>
  <c r="F255" i="1"/>
  <c r="F259" i="1"/>
  <c r="F263" i="1"/>
  <c r="F267" i="1"/>
  <c r="G270" i="1"/>
  <c r="G256" i="1"/>
  <c r="G260" i="1"/>
  <c r="G264" i="1"/>
  <c r="G268" i="1"/>
  <c r="F254" i="1"/>
  <c r="G255" i="1"/>
  <c r="H256" i="1"/>
  <c r="F258" i="1"/>
  <c r="G259" i="1"/>
  <c r="H260" i="1"/>
  <c r="F262" i="1"/>
  <c r="G263" i="1"/>
  <c r="H264" i="1"/>
  <c r="F266" i="1"/>
  <c r="G267" i="1"/>
  <c r="H268" i="1"/>
  <c r="F270" i="1"/>
  <c r="G254" i="1"/>
  <c r="G258" i="1"/>
  <c r="G262" i="1"/>
  <c r="G266" i="1"/>
  <c r="G253" i="1"/>
  <c r="H254" i="1"/>
  <c r="F256" i="1"/>
  <c r="G257" i="1"/>
  <c r="H258" i="1"/>
  <c r="F260" i="1"/>
  <c r="G261" i="1"/>
  <c r="H262" i="1"/>
  <c r="F264" i="1"/>
  <c r="G265" i="1"/>
  <c r="H266" i="1"/>
  <c r="D191" i="1"/>
  <c r="D221" i="1"/>
  <c r="D192" i="1"/>
  <c r="D205" i="1"/>
  <c r="D222" i="1"/>
  <c r="D189" i="1"/>
  <c r="D193" i="1"/>
  <c r="D206" i="1"/>
  <c r="D219" i="1"/>
  <c r="D223" i="1"/>
  <c r="D204" i="1"/>
  <c r="D208" i="1"/>
  <c r="J16" i="5"/>
  <c r="K16" i="5" s="1"/>
  <c r="Q16" i="5" s="1"/>
  <c r="J14" i="5"/>
  <c r="K14" i="5" s="1"/>
  <c r="Q14" i="5" s="1"/>
  <c r="J18" i="4"/>
  <c r="F18" i="4"/>
  <c r="K17" i="4"/>
  <c r="F18" i="5" s="1"/>
  <c r="J18" i="5" s="1"/>
  <c r="K18" i="5" s="1"/>
  <c r="Q18" i="5" s="1"/>
  <c r="K16" i="4"/>
  <c r="F17" i="5" s="1"/>
  <c r="J17" i="5" s="1"/>
  <c r="K17" i="5" s="1"/>
  <c r="Q17" i="5" s="1"/>
  <c r="K15" i="4"/>
  <c r="K13" i="4"/>
  <c r="K12" i="4"/>
  <c r="F13" i="5" s="1"/>
  <c r="J13" i="5" s="1"/>
  <c r="K13" i="5" s="1"/>
  <c r="Q13" i="5" s="1"/>
  <c r="K11" i="4"/>
  <c r="F12" i="5" s="1"/>
  <c r="K9" i="4"/>
  <c r="F10" i="5" s="1"/>
  <c r="J10" i="5" s="1"/>
  <c r="D26" i="5" s="1"/>
  <c r="E18" i="4"/>
  <c r="D18" i="4"/>
  <c r="D24" i="1"/>
  <c r="D23" i="1"/>
  <c r="D56" i="1"/>
  <c r="D87" i="1"/>
  <c r="D116" i="1"/>
  <c r="D115" i="1"/>
  <c r="D114" i="1"/>
  <c r="D113" i="1"/>
  <c r="E174" i="1"/>
  <c r="E173" i="1"/>
  <c r="E171" i="1"/>
  <c r="M16" i="5" l="1"/>
  <c r="D27" i="5" s="1"/>
  <c r="M12" i="5"/>
  <c r="D28" i="5" s="1"/>
  <c r="D141" i="1"/>
  <c r="D137" i="1"/>
  <c r="D133" i="1"/>
  <c r="D140" i="1"/>
  <c r="D136" i="1"/>
  <c r="D132" i="1"/>
  <c r="D139" i="1"/>
  <c r="D135" i="1"/>
  <c r="D142" i="1"/>
  <c r="D138" i="1"/>
  <c r="D134" i="1"/>
  <c r="D240" i="1"/>
  <c r="G271" i="1"/>
  <c r="F271" i="1"/>
  <c r="F19" i="5"/>
  <c r="J12" i="5"/>
  <c r="K12" i="5" s="1"/>
  <c r="Q12" i="5" s="1"/>
  <c r="D224" i="1"/>
  <c r="D209" i="1"/>
  <c r="H271" i="1"/>
  <c r="E156" i="1"/>
  <c r="E155" i="1"/>
  <c r="E154" i="1"/>
  <c r="E157" i="1"/>
  <c r="D194" i="1"/>
  <c r="F38" i="4"/>
  <c r="E38" i="4"/>
  <c r="I34" i="4"/>
  <c r="D35" i="1"/>
  <c r="J19" i="5"/>
  <c r="K19" i="5" s="1"/>
  <c r="K10" i="5"/>
  <c r="Q10" i="5" s="1"/>
  <c r="K18" i="4"/>
</calcChain>
</file>

<file path=xl/sharedStrings.xml><?xml version="1.0" encoding="utf-8"?>
<sst xmlns="http://schemas.openxmlformats.org/spreadsheetml/2006/main" count="601" uniqueCount="273">
  <si>
    <t>Modalidad</t>
  </si>
  <si>
    <t>Docentes Beneficiados</t>
  </si>
  <si>
    <t>Diplomados</t>
  </si>
  <si>
    <t>EFCCE</t>
  </si>
  <si>
    <t>Talleres, congresos, cursos y seminarios</t>
  </si>
  <si>
    <t>Total</t>
  </si>
  <si>
    <r>
      <t>II</t>
    </r>
    <r>
      <rPr>
        <b/>
        <sz val="16"/>
        <rFont val="Calibri Light"/>
        <family val="2"/>
      </rPr>
      <t xml:space="preserve">.  Formación Continua: </t>
    </r>
  </si>
  <si>
    <r>
      <t>I</t>
    </r>
    <r>
      <rPr>
        <b/>
        <sz val="16"/>
        <rFont val="Calibri Light"/>
        <family val="2"/>
      </rPr>
      <t xml:space="preserve">. Formación Inicial: </t>
    </r>
  </si>
  <si>
    <t>Licenciaturas</t>
  </si>
  <si>
    <t>Áreas Formativas</t>
  </si>
  <si>
    <t>Matemática</t>
  </si>
  <si>
    <r>
      <t>Nota: Formación pedagógica transversal se refiere a programas que sus ejes formativos no entran dentro de una materia concreta y que fomentan la formación integral de la persona</t>
    </r>
    <r>
      <rPr>
        <sz val="9"/>
        <color rgb="FF000000"/>
        <rFont val="Arial"/>
        <family val="2"/>
      </rPr>
      <t>.</t>
    </r>
    <r>
      <rPr>
        <sz val="9"/>
        <color theme="1"/>
        <rFont val="Calibri"/>
        <family val="2"/>
        <scheme val="minor"/>
      </rPr>
      <t xml:space="preserve"> (vg.: genero, constrúyete a ti mismo, Jornada Extendida, entre otros)</t>
    </r>
  </si>
  <si>
    <t>** Ver clasificación de Formación Pedagógica Transversal en cuadro anexo no 2.</t>
  </si>
  <si>
    <r>
      <t>III.</t>
    </r>
    <r>
      <rPr>
        <b/>
        <sz val="16"/>
        <rFont val="Calibri Light"/>
        <family val="2"/>
      </rPr>
      <t xml:space="preserve">   Posgrado.</t>
    </r>
  </si>
  <si>
    <r>
      <t xml:space="preserve"> </t>
    </r>
    <r>
      <rPr>
        <b/>
        <sz val="13"/>
        <rFont val="Calibri Light"/>
        <family val="2"/>
      </rPr>
      <t>3.1 Beneficiarios en Especialidades, Maestrías y Doctorados.</t>
    </r>
  </si>
  <si>
    <t xml:space="preserve">Especialidades </t>
  </si>
  <si>
    <t>Maestrías</t>
  </si>
  <si>
    <t>Doctorados</t>
  </si>
  <si>
    <t>Educación Inicial</t>
  </si>
  <si>
    <t>Lengua Española</t>
  </si>
  <si>
    <t>Departamento</t>
  </si>
  <si>
    <t>Formación Inicial</t>
  </si>
  <si>
    <t>Formación Continua</t>
  </si>
  <si>
    <t>Diplomados, Talleres, Congresos, Cursos y Seminarios.</t>
  </si>
  <si>
    <t>Estrategia de Formación Continua Centrada en la Escuela (EFCCE)</t>
  </si>
  <si>
    <t>Posgrado</t>
  </si>
  <si>
    <t>Especialidades, maestrías y doctorados</t>
  </si>
  <si>
    <t xml:space="preserve">Total </t>
  </si>
  <si>
    <t xml:space="preserve">Docentes </t>
  </si>
  <si>
    <t>Capacitados y Graduados</t>
  </si>
  <si>
    <t>Licenciatura</t>
  </si>
  <si>
    <r>
      <t xml:space="preserve">Diplomados, </t>
    </r>
    <r>
      <rPr>
        <sz val="12"/>
        <color theme="1"/>
        <rFont val="Calibri"/>
        <family val="2"/>
        <scheme val="minor"/>
      </rPr>
      <t>talleres, congresos, cursos y seminarios.</t>
    </r>
  </si>
  <si>
    <t>Especialidades, Maestrías y Doctorados</t>
  </si>
  <si>
    <t>INAFOCAM</t>
  </si>
  <si>
    <t>Formación Continua Talleres, Cursos y otros</t>
  </si>
  <si>
    <t>Programas</t>
  </si>
  <si>
    <t>Becarios</t>
  </si>
  <si>
    <t>TIC-Informática</t>
  </si>
  <si>
    <t xml:space="preserve">Formación Humana </t>
  </si>
  <si>
    <t>Total de Programas y Becas para docentes en servicio</t>
  </si>
  <si>
    <t>Becas otorgadas 2021</t>
  </si>
  <si>
    <t>Total general</t>
  </si>
  <si>
    <t>Ene./Marz.</t>
  </si>
  <si>
    <t>Abr./Jun.</t>
  </si>
  <si>
    <t>Jul./Sept.</t>
  </si>
  <si>
    <t>Oct./Dic.</t>
  </si>
  <si>
    <t>---</t>
  </si>
  <si>
    <t>Especialidades</t>
  </si>
  <si>
    <t>Agto.- Dic. 2020</t>
  </si>
  <si>
    <t>% Docentes Beneficiados</t>
  </si>
  <si>
    <t xml:space="preserve">% Docentes </t>
  </si>
  <si>
    <t xml:space="preserve">% </t>
  </si>
  <si>
    <t>1.1 Beneficiarios en apertura de programas, período julio-septiembre 2021.</t>
  </si>
  <si>
    <t>#1</t>
  </si>
  <si>
    <t>#2</t>
  </si>
  <si>
    <t>#3</t>
  </si>
  <si>
    <t>#4</t>
  </si>
  <si>
    <t>EFCCE: Estrategia de Formación Continua Centrada en la Escuela</t>
  </si>
  <si>
    <t>#5</t>
  </si>
  <si>
    <t>#6</t>
  </si>
  <si>
    <t>#7</t>
  </si>
  <si>
    <t>#8</t>
  </si>
  <si>
    <r>
      <t>V.</t>
    </r>
    <r>
      <rPr>
        <b/>
        <sz val="16"/>
        <rFont val="Calibri Light"/>
        <family val="2"/>
      </rPr>
      <t xml:space="preserve"> Programas de Formación Inicial, Formación Continua y Posgrado Concluidos</t>
    </r>
  </si>
  <si>
    <r>
      <t>IV</t>
    </r>
    <r>
      <rPr>
        <b/>
        <sz val="16"/>
        <rFont val="Calibri Light"/>
        <family val="2"/>
      </rPr>
      <t xml:space="preserve"> Programas de Formación Inicial, Formación Continua y Posgrado</t>
    </r>
  </si>
  <si>
    <t>2.1 Beneficiarios en aperturas de programas del período julio-septiembre 2021.</t>
  </si>
  <si>
    <t>2.2 Diplomados y Talleres por Áreas Curriculares, periodo julio-septiembre 2021.</t>
  </si>
  <si>
    <t xml:space="preserve">TOTAL </t>
  </si>
  <si>
    <t>M O D A L I D A D E S</t>
  </si>
  <si>
    <t>Áreas Curriculares</t>
  </si>
  <si>
    <t xml:space="preserve">     RELACIÓN DE PROGRAMAS FORMATIVOS POR ÁREAS CURRICULARES, OFERTADOS PARA DOCENTES EN SERVICIO</t>
  </si>
  <si>
    <t xml:space="preserve"> TRIMESTRE JULIO - SEPTIEMBRE, AÑO 2021</t>
  </si>
  <si>
    <r>
      <t>Anexo No.1</t>
    </r>
    <r>
      <rPr>
        <b/>
        <sz val="12"/>
        <rFont val="Calibri"/>
        <family val="2"/>
      </rPr>
      <t xml:space="preserve">   </t>
    </r>
    <r>
      <rPr>
        <b/>
        <sz val="12"/>
        <rFont val="Calibri Light"/>
        <family val="2"/>
      </rPr>
      <t>Relación de Programas Formativos por Áreas Curriculares</t>
    </r>
  </si>
  <si>
    <t xml:space="preserve">     RELACIÓN DE LA FORMACIÓN PEDAGÓGICA TRANSVERSAL OFERTADOS A DOCENTES EN SERVICIO</t>
  </si>
  <si>
    <t>Anexo No.2 .    Áreas Transversales</t>
  </si>
  <si>
    <t>Talleres, Congresos, Cursos y Seminarios</t>
  </si>
  <si>
    <t>Modalidades</t>
  </si>
  <si>
    <t>Acumulado por trimestre, año 2021</t>
  </si>
  <si>
    <t>Anexo No.3   Datos Acumulados por trimestre, año 2021</t>
  </si>
  <si>
    <t>Total de Becas Otorgadas a Docentes en servicio, por Modalidad</t>
  </si>
  <si>
    <t>Anexo No.4     Datos Acumulados durante el periodo Agosto 2020 – septiembre 2021</t>
  </si>
  <si>
    <t> ---</t>
  </si>
  <si>
    <t>--- </t>
  </si>
  <si>
    <t>Metas del periodo 2021-2024</t>
  </si>
  <si>
    <t>Becas Otorgadas por Año</t>
  </si>
  <si>
    <t>Ener- Sept 2021</t>
  </si>
  <si>
    <t>Comparativo de metas 2021-2024, Acumulados del Año 2020 y 2021</t>
  </si>
  <si>
    <t>% Logrado vs Meta</t>
  </si>
  <si>
    <t>Total general de Becas Otorgadas</t>
  </si>
  <si>
    <t>Becas Otorgadas</t>
  </si>
  <si>
    <t>Eje</t>
  </si>
  <si>
    <t>Becas Otorgadas - Formació Continua</t>
  </si>
  <si>
    <t>Becas Otorgadas - Formación Inicial</t>
  </si>
  <si>
    <t>Becas Otorgadas - Posgrado</t>
  </si>
  <si>
    <t>Metropolitana</t>
  </si>
  <si>
    <t>Sur</t>
  </si>
  <si>
    <t>Este</t>
  </si>
  <si>
    <t>Norte</t>
  </si>
  <si>
    <t>Nordeste</t>
  </si>
  <si>
    <t>#9</t>
  </si>
  <si>
    <t>#10</t>
  </si>
  <si>
    <t>#11</t>
  </si>
  <si>
    <t>% Docentes-Becas Otorgadas</t>
  </si>
  <si>
    <t>Inicial</t>
  </si>
  <si>
    <t>Continua</t>
  </si>
  <si>
    <t>#12</t>
  </si>
  <si>
    <t>Tecno-pedagogía para la Enseñanza de Inglés como segunda lengua extranjera a distancia, a estudiantes escolares.</t>
  </si>
  <si>
    <t>Estrategia de producción escrita para textos expositivos y argumentativos</t>
  </si>
  <si>
    <t>Formación metodológica, acompañamiento docentes y supervisión educativos</t>
  </si>
  <si>
    <t>Edición digital para medios audiovisuales</t>
  </si>
  <si>
    <t>Neurociencia cognitiva y pedagógica</t>
  </si>
  <si>
    <t>Fortalecimiento de la competencia TICs para Docentes</t>
  </si>
  <si>
    <t>Formación integral humana y religiosa</t>
  </si>
  <si>
    <t>Acompañamiento pedagógico para mejores practicas aulica</t>
  </si>
  <si>
    <t>Educación inclusiva y atención a la diversidad</t>
  </si>
  <si>
    <t>Capacitación en contexto con software, enseñanza de la matemática para profesores de 2do ciclo del nivel primario</t>
  </si>
  <si>
    <t>Neuroeducación y trastorno cognitivo en el proceso enseñanza-aprendizaje</t>
  </si>
  <si>
    <t>Metodología STEAM con programación y robótica educativa</t>
  </si>
  <si>
    <t>Las TICs en el proceso enseñanza-aprendizaje</t>
  </si>
  <si>
    <t>Docencia en ambientes virtuales</t>
  </si>
  <si>
    <t>Género e igualdad social como política pública en la educación</t>
  </si>
  <si>
    <t>Educación para los derechos humanos</t>
  </si>
  <si>
    <t>Ética y construcción ciudadana</t>
  </si>
  <si>
    <t>Competencias artísticas en el marco virtual del aprendizaje</t>
  </si>
  <si>
    <t>Tecnología de la información y el conocimiento (TIC) y docencia virtual</t>
  </si>
  <si>
    <t>Prevención y abordaje de la violencia y cyber acoso escolar</t>
  </si>
  <si>
    <t>Diseño instruccional y gestión de proyecto E-learning</t>
  </si>
  <si>
    <t>Innovando en la enseñanza</t>
  </si>
  <si>
    <t>Rol del orientador y psicologo en el centro educativo</t>
  </si>
  <si>
    <t>Diseño del aprendizaje (21 CLD) con certificación Microsoft Certified Eductor (MCE)</t>
  </si>
  <si>
    <t>Construcción de la paz en la escuela: Prevención del ciberbullying</t>
  </si>
  <si>
    <t>Uso de los recursos tecnológicos en la enseñanza</t>
  </si>
  <si>
    <t>Fortalecimiento de las capacidades instaladas en alfabetiación inicial, lengua española y matemática</t>
  </si>
  <si>
    <t>Quimica</t>
  </si>
  <si>
    <t>Planificación y Gestión Educativa</t>
  </si>
  <si>
    <t>Evaluación Educativa</t>
  </si>
  <si>
    <t>Artes y Educación Intepersonal</t>
  </si>
  <si>
    <t>Enseñanza del idioma inglés como segunda lengua</t>
  </si>
  <si>
    <t>Gestión de Centro Educativo</t>
  </si>
  <si>
    <t>01 BARAHONA</t>
  </si>
  <si>
    <t>02 SAN JUAN DE LA MAGUANA</t>
  </si>
  <si>
    <t>03 AZUA</t>
  </si>
  <si>
    <t>04 SAN CRISTOBAL</t>
  </si>
  <si>
    <t>05 SAN PEDRO DE MACORIS</t>
  </si>
  <si>
    <t>06 LA VEGA</t>
  </si>
  <si>
    <t>07 SAN FRANCISCO DE MACORIS</t>
  </si>
  <si>
    <t>08 SANTIAGO</t>
  </si>
  <si>
    <t>09 MAO</t>
  </si>
  <si>
    <t>10 SANTO DOMINGO</t>
  </si>
  <si>
    <t>11 PUERTO PLATA</t>
  </si>
  <si>
    <t>12 HIGUEY</t>
  </si>
  <si>
    <t>13 MONTE CRISTI</t>
  </si>
  <si>
    <t>14 NAGUA</t>
  </si>
  <si>
    <t>15 SANTO DOMINGO</t>
  </si>
  <si>
    <t>16 COTUI</t>
  </si>
  <si>
    <t>17 MONTE PLATA</t>
  </si>
  <si>
    <t>18 BAHORUCO</t>
  </si>
  <si>
    <t>FUENTE: Datos nómina MINERD.</t>
  </si>
  <si>
    <t>* incluye docentes en áreas adminisrativa, excepto la Sede Central del Minerd</t>
  </si>
  <si>
    <t>Regional</t>
  </si>
  <si>
    <t>Personal Docente Enero 2021</t>
  </si>
  <si>
    <t>Total de Becas Otorgadas, Trimestre Jul-Sept 2021</t>
  </si>
  <si>
    <t>% Docentes Becados</t>
  </si>
  <si>
    <t>#13</t>
  </si>
  <si>
    <t>#14</t>
  </si>
  <si>
    <t>Formación Inicial - Licenciaturas</t>
  </si>
  <si>
    <t>Formación Cont.- Diplomados</t>
  </si>
  <si>
    <t>Formación Cont.- Talleres, congresos, cursos y seminarios</t>
  </si>
  <si>
    <t>Formación Cont.- EFCCE</t>
  </si>
  <si>
    <t>Posgrado - Especialidades</t>
  </si>
  <si>
    <t>Posgrado - Maestrías</t>
  </si>
  <si>
    <t>Posgrado - Doctorados</t>
  </si>
  <si>
    <r>
      <t>VI</t>
    </r>
    <r>
      <rPr>
        <b/>
        <sz val="16"/>
        <rFont val="Calibri Light"/>
        <family val="2"/>
      </rPr>
      <t xml:space="preserve"> Becas Otorgadas por Eje y tipo de Programa de Formación (Inicial, Continua y Posgrado)</t>
    </r>
  </si>
  <si>
    <r>
      <t>VII</t>
    </r>
    <r>
      <rPr>
        <b/>
        <sz val="16"/>
        <rFont val="Calibri Light"/>
        <family val="2"/>
      </rPr>
      <t xml:space="preserve"> Becas Otorgadas por Regional y tipo de Programa de Formación (Inicial, Continua y Posgrado)</t>
    </r>
  </si>
  <si>
    <t>% Docentes Becados según Población de Docentes, por Regional</t>
  </si>
  <si>
    <t>%</t>
  </si>
  <si>
    <t>Tic - Informatica</t>
  </si>
  <si>
    <t>Investigación e Innovación</t>
  </si>
  <si>
    <t>Inglés</t>
  </si>
  <si>
    <t>Artes y Educación</t>
  </si>
  <si>
    <t>Gestión Administrativa y Pedagógica</t>
  </si>
  <si>
    <t>Educación Fisica</t>
  </si>
  <si>
    <t>#15</t>
  </si>
  <si>
    <t>gráficas</t>
  </si>
  <si>
    <t>Tabla No.13: Total Docentes Becados por Regional y Programa de Formación, período julio-septiembre 2021.</t>
  </si>
  <si>
    <t>Tabla No.9: Total Docentes Becados por Eje Geográfico, período julio-septiembre 2021.</t>
  </si>
  <si>
    <t>Tabla No.11: Docentes Becados en el Programa de Formación Continua, por Eje Geográfico, período julio-septiembre 2021.</t>
  </si>
  <si>
    <t>Tabla No.10: Docentes Becados en el Programa de Formación Inicial, por Eje Geográfico, período julio-septiembre 2021.</t>
  </si>
  <si>
    <t>Tabla No.12: Docentes Becados en Programa de Posgrado, por Eje Geográfico, período julio-septiembre 2021.</t>
  </si>
  <si>
    <t>Tabla No.14: % de Docentes Becados según Población de Docentes del MINERD, por Regional, período julio-septiembre 2021.</t>
  </si>
  <si>
    <t xml:space="preserve">1.1.1  Total Docentes Becados de Licenciaturas, periodo julio-septiembre 2021 </t>
  </si>
  <si>
    <t xml:space="preserve">1.1.2  Total Docentes Becados de Licenciaturas por Area Formativa, periodo julio-septiembre 2021 </t>
  </si>
  <si>
    <t xml:space="preserve">Tabla No.2: Total Docentes Becados por modalidad (Diplomados, Talleres, Congresos, Cursos y Seminarios), periodo julio-septiembre 2021 </t>
  </si>
  <si>
    <t>Tabla No 3: Total Docentes Becados en  Diplomados según Áreas Formativas, período julio-septiembre 2021.</t>
  </si>
  <si>
    <t>Tabla No 4: Total Docentes Becados por Área Formativa (Talleres, Congresos, Cursos y Seminarios), periodo julio-septiembre 2021.</t>
  </si>
  <si>
    <t>Tabla No 5: Total Docentes Becados en Posgrado según modalidad, período julio-septiembre 2021.</t>
  </si>
  <si>
    <t>Tabla No 6: Total Docentes Becados de Posgrado  según Área Formativa, período julio-septiembre 2021.</t>
  </si>
  <si>
    <t>Tabla No.07: Total Docentes Becados en Programas Formativos por Departamento, período julio-septiembre 2021.</t>
  </si>
  <si>
    <t>Tabla No.08: Total Docentes Becados que concluyeron Programas Formativos, por departamento, período julio-septiembre 2021.</t>
  </si>
  <si>
    <t>Matemática orientada a la Educación secundaria</t>
  </si>
  <si>
    <t>Lengua Española y Literatura orientada a la Educación secundaria</t>
  </si>
  <si>
    <t>Educación Física</t>
  </si>
  <si>
    <t>Inglés orientado a la enseñanza</t>
  </si>
  <si>
    <t>Desarrollo de ambientes y estrategias STEAM</t>
  </si>
  <si>
    <t>Metodología de la enseñanza de la Química EBC</t>
  </si>
  <si>
    <t>Herramientas para la transformación digital en la docencia</t>
  </si>
  <si>
    <t>Certificación docente innovador aula innovadora</t>
  </si>
  <si>
    <t>Innovación educativa y herramientas de gamificación para Maestros y Monitores de música y arte</t>
  </si>
  <si>
    <t>Las TICs en los procesos de enseñanza de las Ciencas Sociales</t>
  </si>
  <si>
    <t>Tecnología de la información en el proceso de enseñanza aprendizaje Docente Virtual</t>
  </si>
  <si>
    <t>Gestión y Liderazgo Educativo</t>
  </si>
  <si>
    <t>Herramientas y mediaciones didácticas para la docencia semipresencial en Educación Básica de personas jóvenes y adultas</t>
  </si>
  <si>
    <t>Docente virtual</t>
  </si>
  <si>
    <t>Herramientas y mediaciones didácticas para la docencia semipresencial</t>
  </si>
  <si>
    <t>competencias docentes para el emprendurismo</t>
  </si>
  <si>
    <t>Formación digital 7,0 para Docentes de laEducación en Línea</t>
  </si>
  <si>
    <t>Legislación Educativa</t>
  </si>
  <si>
    <t>Educación Inclusiva</t>
  </si>
  <si>
    <t>Estrategia (EFCCE)</t>
  </si>
  <si>
    <t>Maestrias</t>
  </si>
  <si>
    <t>Gestión de la Tecnología</t>
  </si>
  <si>
    <t>Investigación e Innovación en el Centro Educativo</t>
  </si>
  <si>
    <t>Matemática Educativa</t>
  </si>
  <si>
    <t>Lingüística aplicada a la enseñanza de la Lengua Española</t>
  </si>
  <si>
    <t>Arte y Educación Interpersonal</t>
  </si>
  <si>
    <t>Procesos Pedagógicos y Gestión de la Educación Infantil</t>
  </si>
  <si>
    <t>Planificación y Gestión Educativa (Enfasis en formación curricular, diseño y desarrollo)</t>
  </si>
  <si>
    <t>Enseñanza del Idioma Inglés como segunda lengua</t>
  </si>
  <si>
    <t>Nota: Para el programa de Formación Continua se incluyeron 224 docentes correspondientes al trimestre abril-junio 2021</t>
  </si>
  <si>
    <t xml:space="preserve">Becas Otorgadas por Programa </t>
  </si>
  <si>
    <t>FUENTE: Datos nómina MINERD, Enero 2021</t>
  </si>
  <si>
    <t>FUENTE: Datos nómina MINERD, Enero 2021.</t>
  </si>
  <si>
    <t>Meta 2021</t>
  </si>
  <si>
    <t>Programa Formación Inicial</t>
  </si>
  <si>
    <t>Diplomados y Talleres, congresos, cursos y seminarios</t>
  </si>
  <si>
    <t>POSGRADO</t>
  </si>
  <si>
    <t>DIPLOMADOS Y TALLERES</t>
  </si>
  <si>
    <t>TOTAL DIPLOMADOS Y TALLERES</t>
  </si>
  <si>
    <t>TOTAL POSGRADO</t>
  </si>
  <si>
    <t>INICIAL</t>
  </si>
  <si>
    <t>Total Licenciaturas</t>
  </si>
  <si>
    <t>Total Diplomados</t>
  </si>
  <si>
    <t>Total Estrategia (EFCCE)</t>
  </si>
  <si>
    <t>Total Talleres, Congresos, Cursos y Seminarios</t>
  </si>
  <si>
    <t>Total Maestrías</t>
  </si>
  <si>
    <t>Total Especialidades</t>
  </si>
  <si>
    <t>Total general  de la formación pedagógica transversal</t>
  </si>
  <si>
    <t>Becas Otorgadas por Programa trimestre julio-septiembre 2021</t>
  </si>
  <si>
    <t>Becas Otorgadas por Programa periodo enero-junio 2021</t>
  </si>
  <si>
    <t>Becas Otorgadas por Programa trimestre enero-septiembre 2021</t>
  </si>
  <si>
    <t>Tabla No.1: Total Docentes Becados por Regional por Programa de Formación y Capacitación, período enero-septiembre 2021.</t>
  </si>
  <si>
    <t>Tabla No.2 % de Docentes Becados según Población de Docentes del MINERD, por Regional, período enero-septiembre 2021.</t>
  </si>
  <si>
    <t>Nota 1: Esta distribución no contiene las 3,250 becas otorgadas del programa de formación del INAIPI.</t>
  </si>
  <si>
    <t>Nota 2: Esta distribución no contiene las 35 becas del doctorado.</t>
  </si>
  <si>
    <t>Total de becas a Septiembre 2021 sería 46,776 (43,491 + 3250 + 35)</t>
  </si>
  <si>
    <t>Becas Otorgadas por Programa periodo enero-septiembre 2021</t>
  </si>
  <si>
    <t>Periodo enero-septiembre 2021</t>
  </si>
  <si>
    <t>Fuente: Departamento de Planificación y Desarrollo</t>
  </si>
  <si>
    <t>Total de Becas Otorgadas, enero-sept 2021</t>
  </si>
  <si>
    <t xml:space="preserve"> Becas Otorgadas</t>
  </si>
  <si>
    <t xml:space="preserve">Para el trimestre julio-septiembre 2021, 104 bachilleres fueron becados en 6 programas de formación inicial (licenciaturas), en la siguiente distribución: 2 en Educación Física, 2 en Matemática, 1 inglés y 1 Lengua Española. </t>
  </si>
  <si>
    <t xml:space="preserve">Para el trimestre julio-septiembre 2021, el Departamento de Formación Continua otorgó 16,076 becas para diplomados, talleres-congresos-cursos-seminarios, y EFCCE (Estrategia de Formación Continua Centrada en la Escuela).  </t>
  </si>
  <si>
    <t>El mayor porcentaje de docentes becados corresponde a los 13,457 diplomados representan un 84% del total de becados en formación continua; 2,539 becados en talleres, congresos, cursos y seminarios con un 16%; y 80 EFCCE (Estrategia de Formación Continua Centrada en la Escuela) con un porcentaje de 0.5%.</t>
  </si>
  <si>
    <t>El Departamento de Formación Continua otorgó el mayor porcentaje de becas para diplomados en el área formativa de las TIC´s Informática, con un 71% (9,582 docentes becados).  Las demás áreas formativas estuvieron por debajo del 10%</t>
  </si>
  <si>
    <t>El Departamento de Formación Continua muestra que el mayor porcentaje de becas conferidas para talleres, congresos, cursos y seminarios estuvieron en las áreas formativas de gestión administrativa y pedagógicas con 54%, y las Tics Informática con 40%.</t>
  </si>
  <si>
    <t>En el Departamento de Posgrado, para este período, se realizaron 20 aperturas de programas de maestrías y 2 de especialidades, becando a 1,060 docentes.</t>
  </si>
  <si>
    <t xml:space="preserve">Observamos, que el 91% (968) de los docentes becados correspondió a maestrías, el 9% (92) a especialidades. </t>
  </si>
  <si>
    <t>Para este trimestre, se observa que el Departamento de Posgrado emitió becas para diversas áreas formativas, concentrándose en la capacitación de docentes en las Tics (19.53%) 207 becados, Investigación e innovación (18.11%) 192; y Evaluación Educativa (10.85%) 115.</t>
  </si>
  <si>
    <t>Se observa que el INAFOCAM, a través de los departamentos académicos de la Dirección de Formación y Desarrollo Profesional otorgó un total de 17,240 becas a docentes.  Distribuyéndose de la siguiente manera: el 93% (15,996) de los docentes becados correspondieron a programas de Formación Continua (diplomados, talleres, congresos, cursos y seminarios), el 0.5% (80) a EFCCE.  El 6% (1,060) para los Programas de Posgrado y el 1% (104) en Licenciaturas de Formación Inicial Docente.</t>
  </si>
  <si>
    <t>El total de docentes que concluyeron la formación para este trimestre ascendió a 7,029, distribuidos de la siguiente manera: Posgrado con un total de 487 docentes, representando el 7% del total graduado; y de Formación Continua un total de 6,542 docentes, representando el 93%.</t>
  </si>
  <si>
    <t xml:space="preserve">
</t>
  </si>
  <si>
    <t>Se observa que el Inafocam, a través de la Dirección de Formación y Desarrollo Profesional para el periodo enero-septiembre otorgó un total de 46,776 becas a docentes.  Destacándose que el 7% (3,456) de los docentes becados correspondieron al primer trimestre enero-marzo; el 56% (26,080) al segundo trimestre abril-junio; y el 37% (17,240) al 3er trimestre julio-septiembre.
Para este periodo enero-septiembre, se destaca que el Departamento de Formación Continua lidera la capacitación de docentes, obteniendo el 67% de los becados del primer trimestre en diplomados, talleres, congresos, cursos y seminarios; en el 2do y 3er trimestre con un 60% y 78%, respectivamente.</t>
  </si>
  <si>
    <t>Instituto Nacional de Formación y Capacitación del Magisterio</t>
  </si>
  <si>
    <t xml:space="preserve">Resumen Estadístico
Formación y Desarrollo Profesional de Docentes
Julio – Septiembre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</si>
</sst>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0.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lgerian"/>
      <family val="5"/>
    </font>
    <font>
      <b/>
      <sz val="16"/>
      <name val="Calibri Light"/>
      <family val="2"/>
    </font>
    <font>
      <b/>
      <sz val="13"/>
      <name val="Calibri Light"/>
      <family val="2"/>
    </font>
    <font>
      <sz val="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name val="Calibri Light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3"/>
      <name val="Calibri Light"/>
      <family val="2"/>
    </font>
    <font>
      <sz val="3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 Light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name val="Calibri Light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name val="Calibri Light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6E1E7"/>
        <bgColor indexed="64"/>
      </patternFill>
    </fill>
    <fill>
      <patternFill patternType="solid">
        <fgColor rgb="FFC1EDFC"/>
        <bgColor indexed="64"/>
      </patternFill>
    </fill>
    <fill>
      <patternFill patternType="solid">
        <fgColor rgb="FFB3CCFF"/>
        <bgColor indexed="64"/>
      </patternFill>
    </fill>
    <fill>
      <patternFill patternType="solid">
        <fgColor rgb="FFC0CF3A"/>
        <bgColor indexed="64"/>
      </patternFill>
    </fill>
    <fill>
      <patternFill patternType="solid">
        <fgColor rgb="FFFAFD7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5B9BD5"/>
      </left>
      <right style="medium">
        <color indexed="64"/>
      </right>
      <top style="medium">
        <color indexed="64"/>
      </top>
      <bottom/>
      <diagonal/>
    </border>
    <border>
      <left style="medium">
        <color rgb="FF5B9BD5"/>
      </left>
      <right style="medium">
        <color indexed="64"/>
      </right>
      <top/>
      <bottom style="medium">
        <color rgb="FF5B9BD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2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9" fillId="0" borderId="0" xfId="0" applyFont="1"/>
    <xf numFmtId="0" fontId="3" fillId="0" borderId="0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/>
    <xf numFmtId="0" fontId="32" fillId="0" borderId="0" xfId="0" applyFont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7" borderId="4" xfId="1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right" vertical="center" wrapText="1"/>
    </xf>
    <xf numFmtId="0" fontId="33" fillId="3" borderId="23" xfId="0" applyFont="1" applyFill="1" applyBorder="1" applyAlignment="1">
      <alignment vertical="center" wrapText="1"/>
    </xf>
    <xf numFmtId="3" fontId="33" fillId="3" borderId="23" xfId="0" applyNumberFormat="1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vertical="center"/>
    </xf>
    <xf numFmtId="0" fontId="33" fillId="3" borderId="23" xfId="0" applyFont="1" applyFill="1" applyBorder="1" applyAlignment="1">
      <alignment horizontal="center" vertical="center" wrapText="1"/>
    </xf>
    <xf numFmtId="3" fontId="33" fillId="3" borderId="23" xfId="0" applyNumberFormat="1" applyFont="1" applyFill="1" applyBorder="1" applyAlignment="1">
      <alignment horizontal="center" vertical="center" wrapText="1"/>
    </xf>
    <xf numFmtId="0" fontId="33" fillId="3" borderId="23" xfId="0" applyFont="1" applyFill="1" applyBorder="1" applyAlignment="1">
      <alignment horizontal="center" vertical="center"/>
    </xf>
    <xf numFmtId="166" fontId="33" fillId="3" borderId="23" xfId="1" applyNumberFormat="1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vertical="center"/>
    </xf>
    <xf numFmtId="0" fontId="33" fillId="2" borderId="20" xfId="0" applyFont="1" applyFill="1" applyBorder="1" applyAlignment="1">
      <alignment horizontal="left" vertical="center"/>
    </xf>
    <xf numFmtId="0" fontId="33" fillId="2" borderId="20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right" vertical="center"/>
    </xf>
    <xf numFmtId="0" fontId="27" fillId="0" borderId="20" xfId="0" applyFont="1" applyFill="1" applyBorder="1" applyAlignment="1">
      <alignment horizontal="right" vertical="center"/>
    </xf>
    <xf numFmtId="0" fontId="33" fillId="2" borderId="24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9" fontId="33" fillId="3" borderId="23" xfId="2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9" fontId="4" fillId="0" borderId="23" xfId="2" applyFont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 wrapText="1"/>
    </xf>
    <xf numFmtId="10" fontId="4" fillId="0" borderId="23" xfId="2" applyNumberFormat="1" applyFont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/>
    </xf>
    <xf numFmtId="3" fontId="35" fillId="3" borderId="23" xfId="0" applyNumberFormat="1" applyFont="1" applyFill="1" applyBorder="1" applyAlignment="1">
      <alignment horizontal="center" vertical="center"/>
    </xf>
    <xf numFmtId="0" fontId="35" fillId="3" borderId="23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3" fillId="3" borderId="24" xfId="0" applyFont="1" applyFill="1" applyBorder="1" applyAlignment="1">
      <alignment vertical="center" wrapText="1"/>
    </xf>
    <xf numFmtId="0" fontId="33" fillId="3" borderId="22" xfId="0" applyFont="1" applyFill="1" applyBorder="1" applyAlignment="1">
      <alignment vertical="center" wrapText="1"/>
    </xf>
    <xf numFmtId="0" fontId="33" fillId="3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9" fontId="0" fillId="0" borderId="36" xfId="0" applyNumberFormat="1" applyBorder="1"/>
    <xf numFmtId="0" fontId="30" fillId="0" borderId="0" xfId="0" applyFont="1"/>
    <xf numFmtId="0" fontId="36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/>
    <xf numFmtId="0" fontId="39" fillId="0" borderId="0" xfId="0" applyFont="1" applyFill="1"/>
    <xf numFmtId="0" fontId="23" fillId="4" borderId="15" xfId="0" applyFont="1" applyFill="1" applyBorder="1" applyAlignment="1">
      <alignment horizontal="center" vertical="center" wrapText="1"/>
    </xf>
    <xf numFmtId="0" fontId="23" fillId="4" borderId="4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0" fillId="0" borderId="27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3" fontId="0" fillId="0" borderId="0" xfId="0" applyNumberFormat="1"/>
    <xf numFmtId="3" fontId="2" fillId="0" borderId="44" xfId="0" applyNumberFormat="1" applyFont="1" applyBorder="1"/>
    <xf numFmtId="3" fontId="2" fillId="0" borderId="46" xfId="0" applyNumberFormat="1" applyFont="1" applyBorder="1"/>
    <xf numFmtId="0" fontId="2" fillId="0" borderId="48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3" xfId="0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33" fillId="3" borderId="20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right" vertical="center" wrapText="1"/>
    </xf>
    <xf numFmtId="3" fontId="33" fillId="2" borderId="23" xfId="0" applyNumberFormat="1" applyFont="1" applyFill="1" applyBorder="1" applyAlignment="1">
      <alignment horizontal="center" vertical="center"/>
    </xf>
    <xf numFmtId="3" fontId="32" fillId="7" borderId="0" xfId="0" applyNumberFormat="1" applyFont="1" applyFill="1"/>
    <xf numFmtId="9" fontId="2" fillId="0" borderId="54" xfId="2" applyFont="1" applyBorder="1" applyAlignment="1">
      <alignment horizontal="center"/>
    </xf>
    <xf numFmtId="9" fontId="2" fillId="0" borderId="55" xfId="2" applyFont="1" applyBorder="1" applyAlignment="1">
      <alignment horizontal="center"/>
    </xf>
    <xf numFmtId="9" fontId="2" fillId="0" borderId="56" xfId="2" applyFont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9" fontId="0" fillId="0" borderId="1" xfId="2" applyFont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165" fontId="0" fillId="0" borderId="0" xfId="0" applyNumberFormat="1"/>
    <xf numFmtId="0" fontId="41" fillId="5" borderId="12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center" vertical="center" wrapText="1"/>
    </xf>
    <xf numFmtId="167" fontId="4" fillId="0" borderId="23" xfId="2" applyNumberFormat="1" applyFont="1" applyBorder="1" applyAlignment="1">
      <alignment horizontal="center" vertical="center" wrapText="1"/>
    </xf>
    <xf numFmtId="9" fontId="0" fillId="0" borderId="0" xfId="2" applyFont="1"/>
    <xf numFmtId="0" fontId="19" fillId="0" borderId="13" xfId="0" applyFont="1" applyBorder="1" applyAlignment="1">
      <alignment vertical="center" wrapText="1"/>
    </xf>
    <xf numFmtId="0" fontId="40" fillId="2" borderId="57" xfId="0" applyFont="1" applyFill="1" applyBorder="1" applyAlignment="1">
      <alignment horizontal="center" vertical="center" wrapText="1"/>
    </xf>
    <xf numFmtId="0" fontId="40" fillId="2" borderId="58" xfId="0" applyFont="1" applyFill="1" applyBorder="1" applyAlignment="1">
      <alignment horizontal="center" vertical="center" wrapText="1"/>
    </xf>
    <xf numFmtId="0" fontId="22" fillId="2" borderId="58" xfId="0" applyFont="1" applyFill="1" applyBorder="1" applyAlignment="1">
      <alignment horizontal="center" vertical="center" wrapText="1"/>
    </xf>
    <xf numFmtId="3" fontId="2" fillId="0" borderId="49" xfId="0" applyNumberFormat="1" applyFont="1" applyBorder="1"/>
    <xf numFmtId="0" fontId="2" fillId="10" borderId="29" xfId="0" applyFont="1" applyFill="1" applyBorder="1" applyAlignment="1">
      <alignment horizontal="left"/>
    </xf>
    <xf numFmtId="3" fontId="2" fillId="10" borderId="54" xfId="0" applyNumberFormat="1" applyFont="1" applyFill="1" applyBorder="1"/>
    <xf numFmtId="0" fontId="19" fillId="0" borderId="13" xfId="0" applyFont="1" applyBorder="1" applyAlignment="1">
      <alignment vertical="center" wrapText="1"/>
    </xf>
    <xf numFmtId="9" fontId="2" fillId="2" borderId="4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9" fontId="0" fillId="0" borderId="4" xfId="2" applyFont="1" applyFill="1" applyBorder="1" applyAlignment="1">
      <alignment horizontal="center" vertical="center" wrapText="1"/>
    </xf>
    <xf numFmtId="9" fontId="2" fillId="2" borderId="3" xfId="2" applyFont="1" applyFill="1" applyBorder="1" applyAlignment="1">
      <alignment horizontal="center" vertical="center" wrapText="1"/>
    </xf>
    <xf numFmtId="9" fontId="0" fillId="0" borderId="3" xfId="2" applyFont="1" applyFill="1" applyBorder="1" applyAlignment="1">
      <alignment horizontal="center" vertical="center" wrapText="1"/>
    </xf>
    <xf numFmtId="0" fontId="23" fillId="4" borderId="59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 wrapText="1"/>
    </xf>
    <xf numFmtId="9" fontId="0" fillId="0" borderId="0" xfId="2" applyFont="1" applyAlignment="1">
      <alignment horizontal="center"/>
    </xf>
    <xf numFmtId="0" fontId="43" fillId="5" borderId="12" xfId="0" applyFont="1" applyFill="1" applyBorder="1" applyAlignment="1">
      <alignment horizontal="center" vertical="center" wrapText="1"/>
    </xf>
    <xf numFmtId="0" fontId="43" fillId="5" borderId="11" xfId="0" applyFont="1" applyFill="1" applyBorder="1" applyAlignment="1">
      <alignment horizontal="center" vertical="center" wrapText="1"/>
    </xf>
    <xf numFmtId="0" fontId="43" fillId="5" borderId="4" xfId="0" applyFont="1" applyFill="1" applyBorder="1" applyAlignment="1">
      <alignment horizontal="center" vertical="center" wrapText="1"/>
    </xf>
    <xf numFmtId="0" fontId="43" fillId="5" borderId="14" xfId="0" applyFont="1" applyFill="1" applyBorder="1" applyAlignment="1">
      <alignment horizontal="center" vertical="center" wrapText="1"/>
    </xf>
    <xf numFmtId="0" fontId="43" fillId="5" borderId="15" xfId="0" applyFont="1" applyFill="1" applyBorder="1" applyAlignment="1">
      <alignment horizontal="center" vertical="center" wrapText="1"/>
    </xf>
    <xf numFmtId="0" fontId="43" fillId="5" borderId="6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0" fontId="43" fillId="5" borderId="2" xfId="0" applyFont="1" applyFill="1" applyBorder="1" applyAlignment="1">
      <alignment horizontal="center" vertical="center" wrapText="1"/>
    </xf>
    <xf numFmtId="0" fontId="43" fillId="5" borderId="26" xfId="0" applyFont="1" applyFill="1" applyBorder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3" fillId="6" borderId="14" xfId="0" applyFont="1" applyFill="1" applyBorder="1" applyAlignment="1">
      <alignment horizontal="center" vertical="center" wrapText="1"/>
    </xf>
    <xf numFmtId="0" fontId="43" fillId="6" borderId="15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3" fillId="6" borderId="4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vertical="center" wrapText="1"/>
    </xf>
    <xf numFmtId="0" fontId="4" fillId="8" borderId="53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vertical="center" wrapText="1"/>
    </xf>
    <xf numFmtId="0" fontId="4" fillId="8" borderId="45" xfId="0" applyFont="1" applyFill="1" applyBorder="1" applyAlignment="1">
      <alignment horizontal="center" vertical="center" wrapText="1"/>
    </xf>
    <xf numFmtId="0" fontId="38" fillId="8" borderId="44" xfId="0" applyFont="1" applyFill="1" applyBorder="1" applyAlignment="1">
      <alignment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8" borderId="46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7" fillId="0" borderId="51" xfId="0" applyFont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0" fontId="27" fillId="0" borderId="44" xfId="0" applyFont="1" applyBorder="1" applyAlignment="1">
      <alignment vertical="center"/>
    </xf>
    <xf numFmtId="0" fontId="27" fillId="0" borderId="44" xfId="0" applyFont="1" applyBorder="1" applyAlignment="1">
      <alignment vertical="center" wrapText="1"/>
    </xf>
    <xf numFmtId="0" fontId="27" fillId="0" borderId="46" xfId="0" applyFont="1" applyBorder="1" applyAlignment="1">
      <alignment vertical="center" wrapText="1"/>
    </xf>
    <xf numFmtId="0" fontId="3" fillId="7" borderId="31" xfId="0" applyFont="1" applyFill="1" applyBorder="1" applyAlignment="1">
      <alignment vertical="center" wrapText="1"/>
    </xf>
    <xf numFmtId="165" fontId="3" fillId="7" borderId="6" xfId="1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 wrapText="1"/>
    </xf>
    <xf numFmtId="165" fontId="3" fillId="0" borderId="47" xfId="1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center" wrapText="1"/>
    </xf>
    <xf numFmtId="0" fontId="44" fillId="3" borderId="23" xfId="0" applyFont="1" applyFill="1" applyBorder="1" applyAlignment="1">
      <alignment vertical="center" wrapText="1"/>
    </xf>
    <xf numFmtId="0" fontId="44" fillId="3" borderId="22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horizontal="center" vertical="center"/>
    </xf>
    <xf numFmtId="3" fontId="44" fillId="3" borderId="23" xfId="0" applyNumberFormat="1" applyFont="1" applyFill="1" applyBorder="1" applyAlignment="1">
      <alignment horizontal="center" vertical="center"/>
    </xf>
    <xf numFmtId="0" fontId="38" fillId="2" borderId="22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44" fillId="3" borderId="35" xfId="0" applyFont="1" applyFill="1" applyBorder="1" applyAlignment="1">
      <alignment vertical="center" wrapText="1"/>
    </xf>
    <xf numFmtId="165" fontId="0" fillId="0" borderId="3" xfId="1" applyNumberFormat="1" applyFont="1" applyFill="1" applyBorder="1" applyAlignment="1">
      <alignment horizontal="right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9" fontId="0" fillId="0" borderId="50" xfId="2" applyFont="1" applyBorder="1" applyAlignment="1">
      <alignment horizontal="center"/>
    </xf>
    <xf numFmtId="9" fontId="0" fillId="0" borderId="45" xfId="2" applyFont="1" applyBorder="1" applyAlignment="1">
      <alignment horizontal="center"/>
    </xf>
    <xf numFmtId="9" fontId="0" fillId="0" borderId="47" xfId="2" applyFont="1" applyBorder="1" applyAlignment="1">
      <alignment horizontal="center"/>
    </xf>
    <xf numFmtId="1" fontId="0" fillId="0" borderId="50" xfId="0" applyNumberFormat="1" applyFill="1" applyBorder="1"/>
    <xf numFmtId="1" fontId="0" fillId="0" borderId="61" xfId="0" applyNumberFormat="1" applyFill="1" applyBorder="1"/>
    <xf numFmtId="0" fontId="19" fillId="0" borderId="6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65" fontId="0" fillId="0" borderId="0" xfId="1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9" fontId="0" fillId="0" borderId="1" xfId="2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/>
    </xf>
    <xf numFmtId="3" fontId="2" fillId="9" borderId="56" xfId="0" applyNumberFormat="1" applyFont="1" applyFill="1" applyBorder="1"/>
    <xf numFmtId="9" fontId="2" fillId="9" borderId="56" xfId="2" applyFont="1" applyFill="1" applyBorder="1" applyAlignment="1">
      <alignment horizontal="center"/>
    </xf>
    <xf numFmtId="0" fontId="13" fillId="0" borderId="0" xfId="0" applyFont="1" applyAlignment="1">
      <alignment horizontal="left" indent="1"/>
    </xf>
    <xf numFmtId="0" fontId="45" fillId="0" borderId="0" xfId="0" applyFont="1" applyAlignment="1">
      <alignment vertical="center"/>
    </xf>
    <xf numFmtId="167" fontId="0" fillId="0" borderId="1" xfId="2" applyNumberFormat="1" applyFont="1" applyBorder="1" applyAlignment="1">
      <alignment horizontal="center"/>
    </xf>
    <xf numFmtId="167" fontId="0" fillId="0" borderId="4" xfId="2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/>
    </xf>
    <xf numFmtId="9" fontId="0" fillId="0" borderId="0" xfId="0" applyNumberFormat="1" applyBorder="1"/>
    <xf numFmtId="10" fontId="0" fillId="0" borderId="0" xfId="0" applyNumberFormat="1" applyBorder="1"/>
    <xf numFmtId="0" fontId="27" fillId="0" borderId="44" xfId="0" applyFont="1" applyBorder="1" applyAlignment="1">
      <alignment horizontal="right" vertical="center"/>
    </xf>
    <xf numFmtId="0" fontId="0" fillId="0" borderId="44" xfId="0" applyBorder="1" applyAlignment="1">
      <alignment horizontal="right"/>
    </xf>
    <xf numFmtId="9" fontId="0" fillId="0" borderId="63" xfId="0" applyNumberFormat="1" applyBorder="1"/>
    <xf numFmtId="0" fontId="27" fillId="0" borderId="44" xfId="0" applyFont="1" applyFill="1" applyBorder="1" applyAlignment="1">
      <alignment horizontal="right" vertical="center" wrapText="1"/>
    </xf>
    <xf numFmtId="0" fontId="27" fillId="0" borderId="46" xfId="0" applyFont="1" applyFill="1" applyBorder="1" applyAlignment="1">
      <alignment horizontal="right" vertical="center"/>
    </xf>
    <xf numFmtId="165" fontId="0" fillId="0" borderId="45" xfId="1" applyNumberFormat="1" applyFont="1" applyBorder="1"/>
    <xf numFmtId="165" fontId="0" fillId="0" borderId="47" xfId="1" applyNumberFormat="1" applyFont="1" applyBorder="1"/>
    <xf numFmtId="0" fontId="0" fillId="0" borderId="0" xfId="2" applyNumberFormat="1" applyFont="1"/>
    <xf numFmtId="165" fontId="2" fillId="0" borderId="0" xfId="0" applyNumberFormat="1" applyFont="1"/>
    <xf numFmtId="166" fontId="34" fillId="3" borderId="23" xfId="1" applyNumberFormat="1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3" fontId="34" fillId="3" borderId="2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7" fontId="0" fillId="0" borderId="4" xfId="2" applyNumberFormat="1" applyFont="1" applyFill="1" applyBorder="1" applyAlignment="1">
      <alignment horizontal="center" vertical="center" wrapText="1"/>
    </xf>
    <xf numFmtId="0" fontId="33" fillId="2" borderId="44" xfId="0" applyFont="1" applyFill="1" applyBorder="1" applyAlignment="1">
      <alignment horizontal="left" vertical="center"/>
    </xf>
    <xf numFmtId="3" fontId="4" fillId="2" borderId="45" xfId="0" applyNumberFormat="1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right" vertical="center"/>
    </xf>
    <xf numFmtId="0" fontId="33" fillId="2" borderId="49" xfId="0" applyFont="1" applyFill="1" applyBorder="1" applyAlignment="1">
      <alignment horizontal="left" vertical="center" wrapText="1"/>
    </xf>
    <xf numFmtId="0" fontId="33" fillId="2" borderId="50" xfId="0" applyFont="1" applyFill="1" applyBorder="1" applyAlignment="1">
      <alignment horizontal="center" vertical="center" wrapText="1"/>
    </xf>
    <xf numFmtId="9" fontId="4" fillId="0" borderId="45" xfId="2" applyFont="1" applyBorder="1" applyAlignment="1">
      <alignment horizontal="center" vertical="center" wrapText="1"/>
    </xf>
    <xf numFmtId="9" fontId="4" fillId="0" borderId="45" xfId="2" applyFont="1" applyFill="1" applyBorder="1" applyAlignment="1">
      <alignment horizontal="center" vertical="center" wrapText="1"/>
    </xf>
    <xf numFmtId="10" fontId="4" fillId="0" borderId="47" xfId="2" applyNumberFormat="1" applyFont="1" applyFill="1" applyBorder="1" applyAlignment="1">
      <alignment horizontal="center" vertical="center" wrapText="1"/>
    </xf>
    <xf numFmtId="167" fontId="4" fillId="0" borderId="45" xfId="2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0" fillId="2" borderId="3" xfId="0" applyFill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 wrapText="1"/>
    </xf>
    <xf numFmtId="3" fontId="2" fillId="10" borderId="29" xfId="0" applyNumberFormat="1" applyFont="1" applyFill="1" applyBorder="1"/>
    <xf numFmtId="3" fontId="2" fillId="0" borderId="64" xfId="0" applyNumberFormat="1" applyFont="1" applyBorder="1"/>
    <xf numFmtId="3" fontId="2" fillId="0" borderId="65" xfId="0" applyNumberFormat="1" applyFont="1" applyBorder="1"/>
    <xf numFmtId="3" fontId="2" fillId="0" borderId="66" xfId="0" applyNumberFormat="1" applyFont="1" applyBorder="1"/>
    <xf numFmtId="0" fontId="40" fillId="2" borderId="9" xfId="0" applyFont="1" applyFill="1" applyBorder="1" applyAlignment="1">
      <alignment horizontal="center" vertical="center" wrapText="1"/>
    </xf>
    <xf numFmtId="3" fontId="2" fillId="9" borderId="1" xfId="0" applyNumberFormat="1" applyFont="1" applyFill="1" applyBorder="1"/>
    <xf numFmtId="1" fontId="0" fillId="0" borderId="67" xfId="0" applyNumberFormat="1" applyFill="1" applyBorder="1"/>
    <xf numFmtId="1" fontId="0" fillId="0" borderId="3" xfId="0" applyNumberFormat="1" applyFill="1" applyBorder="1"/>
    <xf numFmtId="1" fontId="0" fillId="0" borderId="0" xfId="0" applyNumberFormat="1"/>
    <xf numFmtId="0" fontId="2" fillId="0" borderId="33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/>
    <xf numFmtId="1" fontId="0" fillId="0" borderId="0" xfId="0" applyNumberForma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vertical="center" wrapText="1"/>
    </xf>
    <xf numFmtId="9" fontId="38" fillId="0" borderId="44" xfId="2" applyFont="1" applyFill="1" applyBorder="1" applyAlignment="1">
      <alignment horizontal="center" vertical="center"/>
    </xf>
    <xf numFmtId="9" fontId="38" fillId="7" borderId="44" xfId="2" applyFont="1" applyFill="1" applyBorder="1" applyAlignment="1">
      <alignment horizontal="center" vertical="center"/>
    </xf>
    <xf numFmtId="10" fontId="38" fillId="0" borderId="44" xfId="2" applyNumberFormat="1" applyFont="1" applyFill="1" applyBorder="1" applyAlignment="1">
      <alignment horizontal="center" vertical="center"/>
    </xf>
    <xf numFmtId="9" fontId="44" fillId="2" borderId="46" xfId="2" applyFont="1" applyFill="1" applyBorder="1" applyAlignment="1">
      <alignment horizontal="center" vertical="center"/>
    </xf>
    <xf numFmtId="3" fontId="44" fillId="2" borderId="3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3" fillId="3" borderId="51" xfId="0" applyFont="1" applyFill="1" applyBorder="1" applyAlignment="1">
      <alignment vertical="center"/>
    </xf>
    <xf numFmtId="0" fontId="33" fillId="3" borderId="52" xfId="0" applyFont="1" applyFill="1" applyBorder="1" applyAlignment="1">
      <alignment vertical="center" wrapText="1"/>
    </xf>
    <xf numFmtId="0" fontId="44" fillId="3" borderId="53" xfId="0" applyFont="1" applyFill="1" applyBorder="1" applyAlignment="1">
      <alignment vertical="center" wrapText="1"/>
    </xf>
    <xf numFmtId="0" fontId="33" fillId="3" borderId="46" xfId="0" applyFont="1" applyFill="1" applyBorder="1" applyAlignment="1">
      <alignment vertical="center"/>
    </xf>
    <xf numFmtId="3" fontId="2" fillId="0" borderId="63" xfId="0" applyNumberFormat="1" applyFont="1" applyBorder="1"/>
    <xf numFmtId="3" fontId="2" fillId="0" borderId="47" xfId="0" applyNumberFormat="1" applyFont="1" applyBorder="1"/>
    <xf numFmtId="165" fontId="0" fillId="0" borderId="27" xfId="1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right" vertical="center" wrapText="1"/>
    </xf>
    <xf numFmtId="165" fontId="2" fillId="2" borderId="27" xfId="1" applyNumberFormat="1" applyFont="1" applyFill="1" applyBorder="1" applyAlignment="1">
      <alignment horizontal="right" vertical="center" wrapText="1"/>
    </xf>
    <xf numFmtId="9" fontId="0" fillId="0" borderId="1" xfId="2" applyNumberFormat="1" applyFont="1" applyBorder="1" applyAlignment="1">
      <alignment horizontal="center"/>
    </xf>
    <xf numFmtId="165" fontId="2" fillId="2" borderId="27" xfId="1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165" fontId="0" fillId="0" borderId="4" xfId="1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165" fontId="0" fillId="0" borderId="4" xfId="1" applyNumberFormat="1" applyFont="1" applyFill="1" applyBorder="1" applyAlignment="1">
      <alignment horizontal="center" vertical="center" wrapText="1"/>
    </xf>
    <xf numFmtId="165" fontId="0" fillId="2" borderId="4" xfId="1" applyNumberFormat="1" applyFont="1" applyFill="1" applyBorder="1" applyAlignment="1">
      <alignment horizontal="center" vertical="center" wrapText="1"/>
    </xf>
    <xf numFmtId="9" fontId="0" fillId="0" borderId="4" xfId="2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2" fillId="4" borderId="0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43" fillId="5" borderId="41" xfId="0" applyFont="1" applyFill="1" applyBorder="1" applyAlignment="1">
      <alignment horizontal="center" vertical="center" wrapText="1"/>
    </xf>
    <xf numFmtId="0" fontId="43" fillId="5" borderId="18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4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43" fillId="6" borderId="40" xfId="0" applyFont="1" applyFill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" fillId="9" borderId="3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68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left" vertical="center" wrapText="1"/>
    </xf>
    <xf numFmtId="9" fontId="0" fillId="0" borderId="4" xfId="2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/>
    <xf numFmtId="0" fontId="49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B6E1E7"/>
      <color rgb="FFFAFD77"/>
      <color rgb="FFC0CF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Inicial - Apertura Programas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Docentes Becados</a:t>
            </a:r>
            <a:r>
              <a:rPr lang="en-US" sz="1000" b="1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baseline="0">
                <a:solidFill>
                  <a:sysClr val="windowText" lastClr="000000"/>
                </a:solidFill>
              </a:rPr>
              <a:t>Periodo julio-septiembre 2021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37326323695081"/>
          <c:y val="4.0201026234071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7581614186585945"/>
          <c:w val="1"/>
          <c:h val="0.59221816574128405"/>
        </c:manualLayout>
      </c:layout>
      <c:pie3DChart>
        <c:varyColors val="1"/>
        <c:ser>
          <c:idx val="0"/>
          <c:order val="0"/>
          <c:tx>
            <c:strRef>
              <c:f>'Datos 3er trimestre'!$C$22</c:f>
              <c:strCache>
                <c:ptCount val="1"/>
                <c:pt idx="0">
                  <c:v>Docentes Beneficiados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0EE-4B41-B464-508A7B1ABF33}"/>
              </c:ext>
            </c:extLst>
          </c:dPt>
          <c:dLbls>
            <c:dLbl>
              <c:idx val="0"/>
              <c:layout>
                <c:manualLayout>
                  <c:x val="9.9427373964260206E-3"/>
                  <c:y val="-0.378692861412125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EE-4B41-B464-508A7B1ABF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'Datos 3er trimestre'!$B$23</c:f>
              <c:strCache>
                <c:ptCount val="1"/>
                <c:pt idx="0">
                  <c:v>Licenciaturas</c:v>
                </c:pt>
              </c:strCache>
            </c:strRef>
          </c:cat>
          <c:val>
            <c:numRef>
              <c:f>'Datos 3er trimestre'!$C$23</c:f>
              <c:numCache>
                <c:formatCode>General</c:formatCode>
                <c:ptCount val="1"/>
                <c:pt idx="0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EE-4B41-B464-508A7B1AB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892767154073492"/>
          <c:y val="0.82669348141942323"/>
          <c:w val="0.38034680796782588"/>
          <c:h val="0.17330651858057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Formación Inicial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julio-septiembre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3E-4160-B3A8-0C0A98FBDE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3E-4160-B3A8-0C0A98FBDE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3E-4160-B3A8-0C0A98FBDEDA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3E-4160-B3A8-0C0A98FBDED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3E-4160-B3A8-0C0A98FBDEDA}"/>
              </c:ext>
            </c:extLst>
          </c:dPt>
          <c:dLbls>
            <c:dLbl>
              <c:idx val="0"/>
              <c:layout>
                <c:manualLayout>
                  <c:x val="-3.9733715103793844E-2"/>
                  <c:y val="-4.01667021352060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A296A09-DD74-40FA-94FE-FE04B57C0D0E}" type="VALU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33.7%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3E-4160-B3A8-0C0A98FBDEDA}"/>
                </c:ext>
                <c:ext xmlns:c15="http://schemas.microsoft.com/office/drawing/2012/chart" uri="{CE6537A1-D6FC-4f65-9D91-7224C49458BB}">
                  <c15:layout>
                    <c:manualLayout>
                      <c:w val="0.13395975503062119"/>
                      <c:h val="0.1921023385590314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6262626262626265E-2"/>
                  <c:y val="-0.2443252701520418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E2E3A3D-B028-4ABD-95F4-330F21844DB2}" type="VALU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29.8%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3E-4160-B3A8-0C0A98FBDEDA}"/>
                </c:ext>
                <c:ext xmlns:c15="http://schemas.microsoft.com/office/drawing/2012/chart" uri="{CE6537A1-D6FC-4f65-9D91-7224C49458BB}">
                  <c15:layout>
                    <c:manualLayout>
                      <c:w val="0.13030303030303031"/>
                      <c:h val="0.2117117117117117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3.9857417115185048E-2"/>
                  <c:y val="-6.53753310397011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B3E-4160-B3A8-0C0A98FBDEDA}"/>
                </c:ext>
                <c:ext xmlns:c15="http://schemas.microsoft.com/office/drawing/2012/chart" uri="{CE6537A1-D6FC-4f65-9D91-7224C49458BB}">
                  <c15:layout>
                    <c:manualLayout>
                      <c:w val="8.9515310586176733E-2"/>
                      <c:h val="0.16207230852900145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8053766006521913E-2"/>
                  <c:y val="-1.110165283393629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B3E-4160-B3A8-0C0A98FBDEDA}"/>
                </c:ext>
                <c:ext xmlns:c15="http://schemas.microsoft.com/office/drawing/2012/chart" uri="{CE6537A1-D6FC-4f65-9D91-7224C49458BB}">
                  <c15:layout>
                    <c:manualLayout>
                      <c:w val="0.11779813886900502"/>
                      <c:h val="0.1800903265470194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'Datos 3er trimestre'!$B$204:$B$208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3er trimestre'!$C$204:$C$208</c:f>
              <c:numCache>
                <c:formatCode>General</c:formatCode>
                <c:ptCount val="5"/>
                <c:pt idx="0">
                  <c:v>35</c:v>
                </c:pt>
                <c:pt idx="1">
                  <c:v>31</c:v>
                </c:pt>
                <c:pt idx="2">
                  <c:v>0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B3E-4160-B3A8-0C0A98FBDED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9B3E-4160-B3A8-0C0A98FBDE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9B3E-4160-B3A8-0C0A98FBDE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9B3E-4160-B3A8-0C0A98FBDE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9B3E-4160-B3A8-0C0A98FBDE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9B3E-4160-B3A8-0C0A98FBDEDA}"/>
              </c:ext>
            </c:extLst>
          </c:dPt>
          <c:cat>
            <c:strRef>
              <c:f>'Datos 3er trimestre'!$B$204:$B$208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3er trimestre'!$D$204:$D$208</c:f>
              <c:numCache>
                <c:formatCode>0.0%</c:formatCode>
                <c:ptCount val="5"/>
                <c:pt idx="0">
                  <c:v>0.33653846153846156</c:v>
                </c:pt>
                <c:pt idx="1">
                  <c:v>0.29807692307692307</c:v>
                </c:pt>
                <c:pt idx="2">
                  <c:v>0</c:v>
                </c:pt>
                <c:pt idx="3">
                  <c:v>0.18269230769230768</c:v>
                </c:pt>
                <c:pt idx="4">
                  <c:v>0.18269230769230768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B3E-4160-B3A8-0C0A98FBD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Formación Continua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julio-septiembre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5567676767676769"/>
          <c:y val="1.8018018018018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4679057009765674"/>
          <c:w val="0.98005058458601768"/>
          <c:h val="0.473024993497434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B19-4472-8148-E3DE4535D2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19-4472-8148-E3DE4535D2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19-4472-8148-E3DE4535D247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B19-4472-8148-E3DE4535D247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B19-4472-8148-E3DE4535D247}"/>
              </c:ext>
            </c:extLst>
          </c:dPt>
          <c:dLbls>
            <c:dLbl>
              <c:idx val="0"/>
              <c:layout>
                <c:manualLayout>
                  <c:x val="-6.5104907341127741E-2"/>
                  <c:y val="-3.551677661913882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B19-4472-8148-E3DE4535D2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1224528752087813E-2"/>
                  <c:y val="-0.1205131115367335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B19-4472-8148-E3DE4535D2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815159468702775"/>
                  <c:y val="-9.971577877089687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B19-4472-8148-E3DE4535D2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6114690209178359E-2"/>
                  <c:y val="-2.63058333924475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B19-4472-8148-E3DE4535D2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'Datos 3er trimestre'!$B$219:$B$223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3er trimestre'!$C$219:$C$223</c:f>
              <c:numCache>
                <c:formatCode>General</c:formatCode>
                <c:ptCount val="5"/>
                <c:pt idx="0">
                  <c:v>3378</c:v>
                </c:pt>
                <c:pt idx="1">
                  <c:v>2818</c:v>
                </c:pt>
                <c:pt idx="2">
                  <c:v>1052</c:v>
                </c:pt>
                <c:pt idx="3">
                  <c:v>4809</c:v>
                </c:pt>
                <c:pt idx="4">
                  <c:v>4019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19-4472-8148-E3DE4535D24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B19-4472-8148-E3DE4535D2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B19-4472-8148-E3DE4535D2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B19-4472-8148-E3DE4535D2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3B19-4472-8148-E3DE4535D24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3B19-4472-8148-E3DE4535D247}"/>
              </c:ext>
            </c:extLst>
          </c:dPt>
          <c:cat>
            <c:strRef>
              <c:f>'Datos 3er trimestre'!$B$219:$B$223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3er trimestre'!$D$219:$D$223</c:f>
              <c:numCache>
                <c:formatCode>0%</c:formatCode>
                <c:ptCount val="5"/>
                <c:pt idx="0">
                  <c:v>0.21012689723811895</c:v>
                </c:pt>
                <c:pt idx="1">
                  <c:v>0.17529236128390147</c:v>
                </c:pt>
                <c:pt idx="2">
                  <c:v>6.5439163971137096E-2</c:v>
                </c:pt>
                <c:pt idx="3">
                  <c:v>0.2991415775068425</c:v>
                </c:pt>
                <c:pt idx="4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3B19-4472-8148-E3DE4535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 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effectLst/>
              </a:rPr>
              <a:t>Total Docentes Becados por Regional</a:t>
            </a:r>
            <a:endParaRPr lang="es-DO" sz="1000"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effectLst/>
              </a:rPr>
              <a:t>Periodo julio-septiembre 2021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318578975704959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3116575812638804"/>
          <c:y val="0.12078703703703704"/>
          <c:w val="0.63652651591627973"/>
          <c:h val="0.72302414827382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3er trimestre'!$C$251:$C$252</c:f>
              <c:strCache>
                <c:ptCount val="2"/>
                <c:pt idx="0">
                  <c:v>Becas Otorgadas por Programa </c:v>
                </c:pt>
                <c:pt idx="1">
                  <c:v>Inicial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410256410256371E-3"/>
                  <c:y val="1.3293448800020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9B-4E97-BA95-EF023393607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83760683760722E-2"/>
                  <c:y val="5.3173795200081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59B-4E97-BA95-EF023393607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8.547008547008586E-3"/>
                  <c:y val="7.9760692800121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59B-4E97-BA95-EF023393607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4.273504273504313E-3"/>
                  <c:y val="7.9760692800121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59B-4E97-BA95-EF023393607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7.9760692800121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59B-4E97-BA95-EF023393607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trimestre'!$B$253:$B$270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'Datos 3er trimestre'!$C$253:$C$270</c:f>
              <c:numCache>
                <c:formatCode>_-* #,##0_-;\-* #,##0_-;_-* "-"??_-;_-@_-</c:formatCode>
                <c:ptCount val="18"/>
                <c:pt idx="0" formatCode="General">
                  <c:v>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35</c:v>
                </c:pt>
                <c:pt idx="15">
                  <c:v>10</c:v>
                </c:pt>
                <c:pt idx="16">
                  <c:v>0</c:v>
                </c:pt>
                <c:pt idx="17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9-433C-A772-DC5248EE2910}"/>
            </c:ext>
          </c:extLst>
        </c:ser>
        <c:ser>
          <c:idx val="1"/>
          <c:order val="1"/>
          <c:tx>
            <c:strRef>
              <c:f>'Datos 3er trimestre'!$D$251:$D$252</c:f>
              <c:strCache>
                <c:ptCount val="2"/>
                <c:pt idx="0">
                  <c:v>Becas Otorgadas por Programa </c:v>
                </c:pt>
                <c:pt idx="1">
                  <c:v>Continua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trimestre'!$B$253:$B$270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'Datos 3er trimestre'!$D$253:$D$270</c:f>
              <c:numCache>
                <c:formatCode>_-* #,##0_-;\-* #,##0_-;_-* "-"??_-;_-@_-</c:formatCode>
                <c:ptCount val="18"/>
                <c:pt idx="0" formatCode="General">
                  <c:v>786</c:v>
                </c:pt>
                <c:pt idx="1">
                  <c:v>676</c:v>
                </c:pt>
                <c:pt idx="2">
                  <c:v>618</c:v>
                </c:pt>
                <c:pt idx="3">
                  <c:v>672</c:v>
                </c:pt>
                <c:pt idx="4">
                  <c:v>476</c:v>
                </c:pt>
                <c:pt idx="5">
                  <c:v>1561</c:v>
                </c:pt>
                <c:pt idx="6">
                  <c:v>1101</c:v>
                </c:pt>
                <c:pt idx="7">
                  <c:v>992</c:v>
                </c:pt>
                <c:pt idx="8">
                  <c:v>987</c:v>
                </c:pt>
                <c:pt idx="9">
                  <c:v>766</c:v>
                </c:pt>
                <c:pt idx="10">
                  <c:v>882</c:v>
                </c:pt>
                <c:pt idx="11">
                  <c:v>576</c:v>
                </c:pt>
                <c:pt idx="12">
                  <c:v>847</c:v>
                </c:pt>
                <c:pt idx="13">
                  <c:v>1237</c:v>
                </c:pt>
                <c:pt idx="14">
                  <c:v>1438</c:v>
                </c:pt>
                <c:pt idx="15">
                  <c:v>1221</c:v>
                </c:pt>
                <c:pt idx="16">
                  <c:v>502</c:v>
                </c:pt>
                <c:pt idx="17" formatCode="General">
                  <c:v>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C9-433C-A772-DC5248EE2910}"/>
            </c:ext>
          </c:extLst>
        </c:ser>
        <c:ser>
          <c:idx val="2"/>
          <c:order val="2"/>
          <c:tx>
            <c:strRef>
              <c:f>'Datos 3er trimestre'!$E$251:$E$252</c:f>
              <c:strCache>
                <c:ptCount val="2"/>
                <c:pt idx="0">
                  <c:v>Becas Otorgadas por Programa </c:v>
                </c:pt>
                <c:pt idx="1">
                  <c:v>Posgrado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8.5470085470085479E-3"/>
                  <c:y val="-5.3173795200081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9B-4E97-BA95-EF023393607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82051282051282E-2"/>
                  <c:y val="-2.65868976000407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59B-4E97-BA95-EF023393607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trimestre'!$B$253:$B$270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'Datos 3er trimestre'!$E$253:$E$270</c:f>
              <c:numCache>
                <c:formatCode>0</c:formatCode>
                <c:ptCount val="18"/>
                <c:pt idx="0">
                  <c:v>32</c:v>
                </c:pt>
                <c:pt idx="1">
                  <c:v>60</c:v>
                </c:pt>
                <c:pt idx="2">
                  <c:v>82</c:v>
                </c:pt>
                <c:pt idx="3">
                  <c:v>122</c:v>
                </c:pt>
                <c:pt idx="4">
                  <c:v>115</c:v>
                </c:pt>
                <c:pt idx="5">
                  <c:v>52</c:v>
                </c:pt>
                <c:pt idx="6">
                  <c:v>67</c:v>
                </c:pt>
                <c:pt idx="7">
                  <c:v>38</c:v>
                </c:pt>
                <c:pt idx="8">
                  <c:v>17</c:v>
                </c:pt>
                <c:pt idx="9">
                  <c:v>128</c:v>
                </c:pt>
                <c:pt idx="10">
                  <c:v>29</c:v>
                </c:pt>
                <c:pt idx="11">
                  <c:v>51</c:v>
                </c:pt>
                <c:pt idx="12">
                  <c:v>0</c:v>
                </c:pt>
                <c:pt idx="13">
                  <c:v>3</c:v>
                </c:pt>
                <c:pt idx="14">
                  <c:v>145</c:v>
                </c:pt>
                <c:pt idx="15">
                  <c:v>17</c:v>
                </c:pt>
                <c:pt idx="16">
                  <c:v>43</c:v>
                </c:pt>
                <c:pt idx="17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C9-433C-A772-DC5248EE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4159424"/>
        <c:axId val="224158880"/>
      </c:barChart>
      <c:catAx>
        <c:axId val="22415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4158880"/>
        <c:crosses val="autoZero"/>
        <c:auto val="1"/>
        <c:lblAlgn val="ctr"/>
        <c:lblOffset val="100"/>
        <c:noMultiLvlLbl val="0"/>
      </c:catAx>
      <c:valAx>
        <c:axId val="22415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415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207820176324116E-2"/>
          <c:y val="0.88002568252439017"/>
          <c:w val="0.72982350763846837"/>
          <c:h val="0.10933955843559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u="none" strike="noStrike" baseline="0">
                <a:effectLst/>
              </a:rPr>
              <a:t>Programas de Formación y Capacitación Profesional</a:t>
            </a: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solidFill>
                  <a:schemeClr val="bg2">
                    <a:lumMod val="10000"/>
                  </a:schemeClr>
                </a:solidFill>
                <a:effectLst/>
              </a:rPr>
              <a:t>% Docentes Becados vs Personal Docente del Minerd por Regional</a:t>
            </a:r>
            <a:endParaRPr lang="es-DO" sz="1000" b="1">
              <a:solidFill>
                <a:schemeClr val="bg2">
                  <a:lumMod val="10000"/>
                </a:schemeClr>
              </a:solidFill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solidFill>
                  <a:schemeClr val="bg2">
                    <a:lumMod val="10000"/>
                  </a:schemeClr>
                </a:solidFill>
                <a:effectLst/>
              </a:rPr>
              <a:t>Periodo julio-septiembre 2021</a:t>
            </a:r>
            <a:endParaRPr lang="es-DO" sz="1000" b="1">
              <a:solidFill>
                <a:schemeClr val="bg2">
                  <a:lumMod val="10000"/>
                </a:schemeClr>
              </a:solidFill>
            </a:endParaRPr>
          </a:p>
        </c:rich>
      </c:tx>
      <c:layout>
        <c:manualLayout>
          <c:xMode val="edge"/>
          <c:yMode val="edge"/>
          <c:x val="0.2526610673665791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trimestre'!$B$280:$B$297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'Datos 3er trimestre'!$E$280:$E$297</c:f>
              <c:numCache>
                <c:formatCode>0%</c:formatCode>
                <c:ptCount val="18"/>
                <c:pt idx="0">
                  <c:v>0.25680580762250454</c:v>
                </c:pt>
                <c:pt idx="1">
                  <c:v>0.13256484149855907</c:v>
                </c:pt>
                <c:pt idx="2">
                  <c:v>0.13760566149007272</c:v>
                </c:pt>
                <c:pt idx="3">
                  <c:v>0.12415949960906958</c:v>
                </c:pt>
                <c:pt idx="4">
                  <c:v>8.7168141592920356E-2</c:v>
                </c:pt>
                <c:pt idx="5">
                  <c:v>0.22987528344671201</c:v>
                </c:pt>
                <c:pt idx="6">
                  <c:v>0.20218020780105603</c:v>
                </c:pt>
                <c:pt idx="7">
                  <c:v>0.12661339889366932</c:v>
                </c:pt>
                <c:pt idx="8">
                  <c:v>0.33146252888742161</c:v>
                </c:pt>
                <c:pt idx="9">
                  <c:v>7.2160787795625153E-2</c:v>
                </c:pt>
                <c:pt idx="10">
                  <c:v>0.26653013458162667</c:v>
                </c:pt>
                <c:pt idx="11">
                  <c:v>0.2419915090698572</c:v>
                </c:pt>
                <c:pt idx="12">
                  <c:v>0.46589658965896591</c:v>
                </c:pt>
                <c:pt idx="13">
                  <c:v>0.39845758354755784</c:v>
                </c:pt>
                <c:pt idx="14">
                  <c:v>0.16852411207165921</c:v>
                </c:pt>
                <c:pt idx="15">
                  <c:v>0.22878093492208981</c:v>
                </c:pt>
                <c:pt idx="16">
                  <c:v>0.13480089042790008</c:v>
                </c:pt>
                <c:pt idx="17">
                  <c:v>0.26925675675675675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C1-40FB-92F8-29C0CE150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161056"/>
        <c:axId val="224154528"/>
        <c:axId val="0"/>
      </c:bar3DChart>
      <c:catAx>
        <c:axId val="22416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4154528"/>
        <c:crosses val="autoZero"/>
        <c:auto val="1"/>
        <c:lblAlgn val="ctr"/>
        <c:lblOffset val="100"/>
        <c:noMultiLvlLbl val="0"/>
      </c:catAx>
      <c:valAx>
        <c:axId val="22415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416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</a:t>
            </a:r>
            <a:endParaRPr lang="es-DO" sz="1000"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solidFill>
                  <a:schemeClr val="bg2">
                    <a:lumMod val="10000"/>
                  </a:schemeClr>
                </a:solidFill>
                <a:effectLst/>
              </a:rPr>
              <a:t>Total Docentes Becados vs Personal Docente del Minerd por Regional</a:t>
            </a:r>
            <a:endParaRPr lang="es-DO" sz="1000" b="1">
              <a:solidFill>
                <a:schemeClr val="bg2">
                  <a:lumMod val="10000"/>
                </a:schemeClr>
              </a:solidFill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solidFill>
                  <a:schemeClr val="bg2">
                    <a:lumMod val="10000"/>
                  </a:schemeClr>
                </a:solidFill>
                <a:effectLst/>
              </a:rPr>
              <a:t>Periodo julio-septiembre 2021</a:t>
            </a:r>
            <a:endParaRPr lang="es-DO" sz="1000" b="1">
              <a:solidFill>
                <a:schemeClr val="bg2">
                  <a:lumMod val="10000"/>
                </a:schemeClr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8"/>
              <c:layout>
                <c:manualLayout>
                  <c:x val="0"/>
                  <c:y val="-1.532566587453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6225165562913101E-3"/>
                  <c:y val="-7.6628329372694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trimestre'!$B$280:$B$297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'Datos 3er trimestre'!$C$280:$C$297</c:f>
              <c:numCache>
                <c:formatCode>#,##0</c:formatCode>
                <c:ptCount val="18"/>
                <c:pt idx="0">
                  <c:v>3306</c:v>
                </c:pt>
                <c:pt idx="1">
                  <c:v>5552</c:v>
                </c:pt>
                <c:pt idx="2">
                  <c:v>5087</c:v>
                </c:pt>
                <c:pt idx="3">
                  <c:v>6395</c:v>
                </c:pt>
                <c:pt idx="4">
                  <c:v>6780</c:v>
                </c:pt>
                <c:pt idx="5">
                  <c:v>7056</c:v>
                </c:pt>
                <c:pt idx="6">
                  <c:v>5871</c:v>
                </c:pt>
                <c:pt idx="7">
                  <c:v>8135</c:v>
                </c:pt>
                <c:pt idx="8">
                  <c:v>3029</c:v>
                </c:pt>
                <c:pt idx="9">
                  <c:v>12389</c:v>
                </c:pt>
                <c:pt idx="10">
                  <c:v>3418</c:v>
                </c:pt>
                <c:pt idx="11">
                  <c:v>2591</c:v>
                </c:pt>
                <c:pt idx="12">
                  <c:v>1818</c:v>
                </c:pt>
                <c:pt idx="13">
                  <c:v>3112</c:v>
                </c:pt>
                <c:pt idx="14">
                  <c:v>9601</c:v>
                </c:pt>
                <c:pt idx="15">
                  <c:v>5455</c:v>
                </c:pt>
                <c:pt idx="16">
                  <c:v>4043</c:v>
                </c:pt>
                <c:pt idx="17">
                  <c:v>2960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65-4F5B-AD37-951F152E2C5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62251655629143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415011037527593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6225165562913101E-3"/>
                  <c:y val="3.8314164686347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037527593818985E-2"/>
                  <c:y val="3.8314164686347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037527593818985E-2"/>
                  <c:y val="3.8314164686347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3002207505518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6225165562914714E-3"/>
                  <c:y val="3.831416468634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037527593818904E-2"/>
                  <c:y val="1.9157082343173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324503311258262E-2"/>
                  <c:y val="1.532566587453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4150110375275938E-3"/>
                  <c:y val="-7.02418238187606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0E3-4CFC-BD64-3EA4E18482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9867549668874173E-2"/>
                  <c:y val="2.2988498811808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265-4F5B-AD37-951F152E2C5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trimestre'!$B$280:$B$297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'Datos 3er trimestre'!$D$280:$D$297</c:f>
              <c:numCache>
                <c:formatCode>0</c:formatCode>
                <c:ptCount val="18"/>
                <c:pt idx="0">
                  <c:v>849</c:v>
                </c:pt>
                <c:pt idx="1">
                  <c:v>736</c:v>
                </c:pt>
                <c:pt idx="2">
                  <c:v>700</c:v>
                </c:pt>
                <c:pt idx="3">
                  <c:v>794</c:v>
                </c:pt>
                <c:pt idx="4">
                  <c:v>591</c:v>
                </c:pt>
                <c:pt idx="5">
                  <c:v>1622</c:v>
                </c:pt>
                <c:pt idx="6">
                  <c:v>1187</c:v>
                </c:pt>
                <c:pt idx="7">
                  <c:v>1030</c:v>
                </c:pt>
                <c:pt idx="8">
                  <c:v>1004</c:v>
                </c:pt>
                <c:pt idx="9">
                  <c:v>894</c:v>
                </c:pt>
                <c:pt idx="10">
                  <c:v>911</c:v>
                </c:pt>
                <c:pt idx="11">
                  <c:v>627</c:v>
                </c:pt>
                <c:pt idx="12">
                  <c:v>847</c:v>
                </c:pt>
                <c:pt idx="13">
                  <c:v>1240</c:v>
                </c:pt>
                <c:pt idx="14">
                  <c:v>1618</c:v>
                </c:pt>
                <c:pt idx="15">
                  <c:v>1248</c:v>
                </c:pt>
                <c:pt idx="16">
                  <c:v>545</c:v>
                </c:pt>
                <c:pt idx="17">
                  <c:v>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65-4F5B-AD37-951F152E2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129664"/>
        <c:axId val="225118784"/>
        <c:axId val="0"/>
      </c:bar3DChart>
      <c:catAx>
        <c:axId val="22512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18784"/>
        <c:crosses val="autoZero"/>
        <c:auto val="1"/>
        <c:lblAlgn val="ctr"/>
        <c:lblOffset val="100"/>
        <c:noMultiLvlLbl val="0"/>
      </c:catAx>
      <c:valAx>
        <c:axId val="22511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2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Diplomados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julio-septiembre 2021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1761236910189946"/>
          <c:y val="2.6679179382103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1223320881382264"/>
          <c:y val="0.21212414881561018"/>
          <c:w val="0.52095033149006709"/>
          <c:h val="0.6844033419102790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'Datos 3er trimestre'!$C$63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trimestre'!$B$64:$B$72</c:f>
              <c:strCache>
                <c:ptCount val="9"/>
                <c:pt idx="0">
                  <c:v>Planificación y Gestión Educativa</c:v>
                </c:pt>
                <c:pt idx="1">
                  <c:v>TIC-Informática</c:v>
                </c:pt>
                <c:pt idx="2">
                  <c:v>Quimica</c:v>
                </c:pt>
                <c:pt idx="3">
                  <c:v>Formación Humana </c:v>
                </c:pt>
                <c:pt idx="4">
                  <c:v>Educación Inclusiva</c:v>
                </c:pt>
                <c:pt idx="5">
                  <c:v>Lengua Española</c:v>
                </c:pt>
                <c:pt idx="6">
                  <c:v>Gestión Administrativa y Pedagógica</c:v>
                </c:pt>
                <c:pt idx="7">
                  <c:v>Enseñanza del idioma inglés como segunda lengua</c:v>
                </c:pt>
                <c:pt idx="8">
                  <c:v>EFCCE</c:v>
                </c:pt>
              </c:strCache>
            </c:strRef>
          </c:cat>
          <c:val>
            <c:numRef>
              <c:f>'Datos 3er trimestre'!$C$64:$C$72</c:f>
              <c:numCache>
                <c:formatCode>_-* #,##0_-;\-* #,##0_-;_-* "-"??_-;_-@_-</c:formatCode>
                <c:ptCount val="9"/>
                <c:pt idx="0">
                  <c:v>75</c:v>
                </c:pt>
                <c:pt idx="1">
                  <c:v>9582</c:v>
                </c:pt>
                <c:pt idx="2">
                  <c:v>190</c:v>
                </c:pt>
                <c:pt idx="3">
                  <c:v>1320</c:v>
                </c:pt>
                <c:pt idx="4">
                  <c:v>485</c:v>
                </c:pt>
                <c:pt idx="5">
                  <c:v>400</c:v>
                </c:pt>
                <c:pt idx="6">
                  <c:v>1105</c:v>
                </c:pt>
                <c:pt idx="7">
                  <c:v>300</c:v>
                </c:pt>
                <c:pt idx="8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42-46AF-9879-41A27D3B49F2}"/>
            </c:ext>
          </c:extLst>
        </c:ser>
        <c:ser>
          <c:idx val="1"/>
          <c:order val="1"/>
          <c:tx>
            <c:strRef>
              <c:f>'Datos 3er trimestre'!$D$63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0486888293111477"/>
                  <c:y val="4.1862878306918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F42-46AF-9879-41A27D3B49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5318338695231741"/>
                  <c:y val="-3.3490302645536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F42-46AF-9879-41A27D3B49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10483467373414"/>
                  <c:y val="7.67477236331010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F42-46AF-9879-41A27D3B49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9101117962453046"/>
                  <c:y val="2.0931439153460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F42-46AF-9879-41A27D3B49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985015192127402"/>
                  <c:y val="1.2558863492076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F42-46AF-9879-41A27D3B49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2359546916881377"/>
                  <c:y val="2.0931439153460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F42-46AF-9879-41A27D3B49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5355800714913234"/>
                  <c:y val="2.0931439153460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F42-46AF-9879-41A27D3B49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0861420017865452"/>
                  <c:y val="-4.1862878306920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F42-46AF-9879-41A27D3B49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1235951742619432"/>
                  <c:y val="-3.83738618165505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F42-46AF-9879-41A27D3B49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trimestre'!$B$64:$B$72</c:f>
              <c:strCache>
                <c:ptCount val="9"/>
                <c:pt idx="0">
                  <c:v>Planificación y Gestión Educativa</c:v>
                </c:pt>
                <c:pt idx="1">
                  <c:v>TIC-Informática</c:v>
                </c:pt>
                <c:pt idx="2">
                  <c:v>Quimica</c:v>
                </c:pt>
                <c:pt idx="3">
                  <c:v>Formación Humana </c:v>
                </c:pt>
                <c:pt idx="4">
                  <c:v>Educación Inclusiva</c:v>
                </c:pt>
                <c:pt idx="5">
                  <c:v>Lengua Española</c:v>
                </c:pt>
                <c:pt idx="6">
                  <c:v>Gestión Administrativa y Pedagógica</c:v>
                </c:pt>
                <c:pt idx="7">
                  <c:v>Enseñanza del idioma inglés como segunda lengua</c:v>
                </c:pt>
                <c:pt idx="8">
                  <c:v>EFCCE</c:v>
                </c:pt>
              </c:strCache>
            </c:strRef>
          </c:cat>
          <c:val>
            <c:numRef>
              <c:f>'Datos 3er trimestre'!$D$64:$D$72</c:f>
              <c:numCache>
                <c:formatCode>0%</c:formatCode>
                <c:ptCount val="9"/>
                <c:pt idx="0">
                  <c:v>5.5403708354879221E-3</c:v>
                </c:pt>
                <c:pt idx="1">
                  <c:v>0.70783777794193692</c:v>
                </c:pt>
                <c:pt idx="2">
                  <c:v>1.4035606116569403E-2</c:v>
                </c:pt>
                <c:pt idx="3">
                  <c:v>9.751052670458743E-2</c:v>
                </c:pt>
                <c:pt idx="4">
                  <c:v>3.5827731402821895E-2</c:v>
                </c:pt>
                <c:pt idx="5">
                  <c:v>2.9548644455935583E-2</c:v>
                </c:pt>
                <c:pt idx="6">
                  <c:v>8.1628130309522054E-2</c:v>
                </c:pt>
                <c:pt idx="7">
                  <c:v>2.2161483341951688E-2</c:v>
                </c:pt>
                <c:pt idx="8">
                  <c:v>5.9097288911871167E-3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F42-46AF-9879-41A27D3B4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126400"/>
        <c:axId val="225122048"/>
        <c:axId val="0"/>
        <c:extLst xmlns:c16r2="http://schemas.microsoft.com/office/drawing/2015/06/chart"/>
      </c:bar3DChart>
      <c:valAx>
        <c:axId val="22512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26400"/>
        <c:crosses val="autoZero"/>
        <c:crossBetween val="between"/>
      </c:valAx>
      <c:catAx>
        <c:axId val="225126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22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 Talleres, Congresos, Cursos y Seminarios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julio-septiembre 2021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179800884779594"/>
          <c:y val="1.6691733757999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8227067083350413"/>
          <c:y val="0.33319129226493749"/>
          <c:w val="0.52095033149006709"/>
          <c:h val="0.559559212401820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'Datos 3er trimestre'!$C$83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trimestre'!$B$84:$B$86</c:f>
              <c:strCache>
                <c:ptCount val="3"/>
                <c:pt idx="0">
                  <c:v>Planificación y Gestión Educativa</c:v>
                </c:pt>
                <c:pt idx="1">
                  <c:v>TIC-Informática</c:v>
                </c:pt>
                <c:pt idx="2">
                  <c:v>Gestión Administrativa y Pedagógica</c:v>
                </c:pt>
              </c:strCache>
            </c:strRef>
          </c:cat>
          <c:val>
            <c:numRef>
              <c:f>'Datos 3er trimestre'!$C$84:$C$86</c:f>
              <c:numCache>
                <c:formatCode>_-* #,##0_-;\-* #,##0_-;_-* "-"??_-;_-@_-</c:formatCode>
                <c:ptCount val="3"/>
                <c:pt idx="0">
                  <c:v>136</c:v>
                </c:pt>
                <c:pt idx="1">
                  <c:v>1025</c:v>
                </c:pt>
                <c:pt idx="2">
                  <c:v>1378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7A-41E7-8736-D8C650FBC04C}"/>
            </c:ext>
          </c:extLst>
        </c:ser>
        <c:ser>
          <c:idx val="1"/>
          <c:order val="1"/>
          <c:tx>
            <c:strRef>
              <c:f>'Datos 3er trimestre'!$D$83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9887613940955444E-2"/>
                  <c:y val="-1.25588634920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7A-41E7-8736-D8C650FBC0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32958791778350355"/>
                  <c:y val="-2.0931439153460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7A-41E7-8736-D8C650FBC0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460674021447397"/>
                  <c:y val="-1.6745151322768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7A-41E7-8736-D8C650FBC0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trimestre'!$B$84:$B$86</c:f>
              <c:strCache>
                <c:ptCount val="3"/>
                <c:pt idx="0">
                  <c:v>Planificación y Gestión Educativa</c:v>
                </c:pt>
                <c:pt idx="1">
                  <c:v>TIC-Informática</c:v>
                </c:pt>
                <c:pt idx="2">
                  <c:v>Gestión Administrativa y Pedagógica</c:v>
                </c:pt>
              </c:strCache>
            </c:strRef>
          </c:cat>
          <c:val>
            <c:numRef>
              <c:f>'Datos 3er trimestre'!$D$84:$D$86</c:f>
              <c:numCache>
                <c:formatCode>0%</c:formatCode>
                <c:ptCount val="3"/>
                <c:pt idx="0">
                  <c:v>5.3564395431272158E-2</c:v>
                </c:pt>
                <c:pt idx="1">
                  <c:v>0.40370224497833795</c:v>
                </c:pt>
                <c:pt idx="2">
                  <c:v>0.54273335959038993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E7A-41E7-8736-D8C650FBC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gapDepth val="172"/>
        <c:shape val="box"/>
        <c:axId val="225129120"/>
        <c:axId val="225118240"/>
        <c:axId val="0"/>
        <c:extLst xmlns:c16r2="http://schemas.microsoft.com/office/drawing/2015/06/chart"/>
      </c:bar3DChart>
      <c:valAx>
        <c:axId val="225118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29120"/>
        <c:crosses val="autoZero"/>
        <c:crossBetween val="between"/>
      </c:valAx>
      <c:catAx>
        <c:axId val="22512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18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Desarrollo Profesional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Personal Docente del Minerd,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por Regional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julio-septiembre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926823663171135"/>
          <c:y val="0.28637439206821796"/>
          <c:w val="0.75554999831029701"/>
          <c:h val="0.329516220552426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3er trimestre'!$B$279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1398963730569941"/>
                  <c:y val="-4.262876647342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39F-4B06-A3DE-E244D76EE6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63039723661486E-2"/>
                  <c:y val="-7.1047944122377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39F-4B06-A3DE-E244D76EE6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'Datos 3er trimestre'!$C$277:$E$278</c:f>
              <c:multiLvlStrCache>
                <c:ptCount val="3"/>
                <c:lvl>
                  <c:pt idx="0">
                    <c:v>Personal Docente Enero 2021</c:v>
                  </c:pt>
                  <c:pt idx="1">
                    <c:v>Total de Becas Otorgadas, Trimestre Jul-Sept 2021</c:v>
                  </c:pt>
                  <c:pt idx="2">
                    <c:v>% Docentes Becados</c:v>
                  </c:pt>
                </c:lvl>
                <c:lvl>
                  <c:pt idx="0">
                    <c:v>% Docentes Becados según Población de Docentes, por Regional</c:v>
                  </c:pt>
                </c:lvl>
              </c:multiLvlStrCache>
            </c:multiLvlStrRef>
          </c:cat>
          <c:val>
            <c:numRef>
              <c:f>'Datos 3er trimestre'!$C$279:$E$279</c:f>
              <c:numCache>
                <c:formatCode>#,##0</c:formatCode>
                <c:ptCount val="3"/>
                <c:pt idx="0">
                  <c:v>96598</c:v>
                </c:pt>
                <c:pt idx="1">
                  <c:v>17240</c:v>
                </c:pt>
                <c:pt idx="2" formatCode="0%">
                  <c:v>0.17847160396695583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9F-4B06-A3DE-E244D76EE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124224"/>
        <c:axId val="225121504"/>
        <c:axId val="0"/>
      </c:bar3DChart>
      <c:catAx>
        <c:axId val="225124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5121504"/>
        <c:crosses val="autoZero"/>
        <c:auto val="1"/>
        <c:lblAlgn val="ctr"/>
        <c:lblOffset val="100"/>
        <c:noMultiLvlLbl val="0"/>
      </c:catAx>
      <c:valAx>
        <c:axId val="22512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24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Desarrollo Profesional   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según Eje Geográfico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julio-septiembre 2021</a:t>
            </a:r>
            <a:endParaRPr lang="es-DO" sz="10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trimestre'!$B$189:$B$193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3er trimestre'!$C$189:$C$193</c:f>
              <c:numCache>
                <c:formatCode>General</c:formatCode>
                <c:ptCount val="5"/>
                <c:pt idx="0">
                  <c:v>3851</c:v>
                </c:pt>
                <c:pt idx="1">
                  <c:v>3082</c:v>
                </c:pt>
                <c:pt idx="2">
                  <c:v>1218</c:v>
                </c:pt>
                <c:pt idx="3">
                  <c:v>4900</c:v>
                </c:pt>
                <c:pt idx="4">
                  <c:v>4189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E0-48AD-8FAC-087086946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125856"/>
        <c:axId val="2251225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3er trimestre'!$B$189:$B$193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3er trimestre'!$D$189:$D$193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0.22337587006960558</c:v>
                      </c:pt>
                      <c:pt idx="1">
                        <c:v>0.17877030162412993</c:v>
                      </c:pt>
                      <c:pt idx="2">
                        <c:v>7.0649651972157779E-2</c:v>
                      </c:pt>
                      <c:pt idx="3">
                        <c:v>0.28422273781902552</c:v>
                      </c:pt>
                      <c:pt idx="4">
                        <c:v>0.24298143851508119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F3E0-48AD-8FAC-087086946337}"/>
                  </c:ext>
                </c:extLst>
              </c15:ser>
            </c15:filteredBarSeries>
          </c:ext>
        </c:extLst>
      </c:barChart>
      <c:catAx>
        <c:axId val="22512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22592"/>
        <c:crosses val="autoZero"/>
        <c:auto val="1"/>
        <c:lblAlgn val="ctr"/>
        <c:lblOffset val="100"/>
        <c:noMultiLvlLbl val="0"/>
      </c:catAx>
      <c:valAx>
        <c:axId val="2251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2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Inicial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julio-septiembre 2021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trimestre'!$B$204:$B$208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3er trimestre'!$C$204:$C$208</c:f>
              <c:numCache>
                <c:formatCode>General</c:formatCode>
                <c:ptCount val="5"/>
                <c:pt idx="0">
                  <c:v>35</c:v>
                </c:pt>
                <c:pt idx="1">
                  <c:v>31</c:v>
                </c:pt>
                <c:pt idx="2">
                  <c:v>0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D-4CBD-9F26-C4787818C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117152"/>
        <c:axId val="2251193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3er trimestre'!$B$204:$B$208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3er trimestre'!$D$204:$D$208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0.33653846153846156</c:v>
                      </c:pt>
                      <c:pt idx="1">
                        <c:v>0.29807692307692307</c:v>
                      </c:pt>
                      <c:pt idx="2">
                        <c:v>0</c:v>
                      </c:pt>
                      <c:pt idx="3">
                        <c:v>0.18269230769230768</c:v>
                      </c:pt>
                      <c:pt idx="4">
                        <c:v>0.18269230769230768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256D-4CBD-9F26-C4787818C535}"/>
                  </c:ext>
                </c:extLst>
              </c15:ser>
            </c15:filteredBarSeries>
          </c:ext>
        </c:extLst>
      </c:barChart>
      <c:catAx>
        <c:axId val="22511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19328"/>
        <c:crosses val="autoZero"/>
        <c:auto val="1"/>
        <c:lblAlgn val="ctr"/>
        <c:lblOffset val="100"/>
        <c:noMultiLvlLbl val="0"/>
      </c:catAx>
      <c:valAx>
        <c:axId val="2251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1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Continua- Apertura</a:t>
            </a:r>
            <a:r>
              <a:rPr lang="en-US" sz="1000" b="1" baseline="0">
                <a:solidFill>
                  <a:sysClr val="windowText" lastClr="000000"/>
                </a:solidFill>
              </a:rPr>
              <a:t> Programas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Docentes Becados</a:t>
            </a:r>
            <a:r>
              <a:rPr lang="en-US" sz="1000" b="1" baseline="0">
                <a:solidFill>
                  <a:sysClr val="windowText" lastClr="000000"/>
                </a:solidFill>
              </a:rPr>
              <a:t> por modalidad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baseline="0">
                <a:solidFill>
                  <a:sysClr val="windowText" lastClr="000000"/>
                </a:solidFill>
              </a:rPr>
              <a:t>Periodo julio-septiembre 2021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322849643794525"/>
          <c:y val="2.56009665458484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9256551264425279"/>
          <c:w val="1"/>
          <c:h val="0.51618805713801907"/>
        </c:manualLayout>
      </c:layout>
      <c:pie3DChart>
        <c:varyColors val="1"/>
        <c:ser>
          <c:idx val="0"/>
          <c:order val="0"/>
          <c:tx>
            <c:strRef>
              <c:f>'Datos 3er trimestre'!$C$52</c:f>
              <c:strCache>
                <c:ptCount val="1"/>
                <c:pt idx="0">
                  <c:v>Docentes Beneficiados</c:v>
                </c:pt>
              </c:strCache>
            </c:strRef>
          </c:tx>
          <c:dPt>
            <c:idx val="0"/>
            <c:bubble3D val="0"/>
            <c:explosion val="21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A24-4DF1-B3E6-84652ED4F02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A24-4DF1-B3E6-84652ED4F022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24-4DF1-B3E6-84652ED4F02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C0A5E00-A869-4050-B41C-B9E05A363B24}" type="VALUE">
                      <a:rPr lang="en-US"/>
                      <a:pPr/>
                      <a:t>[VALOR]</a:t>
                    </a:fld>
                    <a:r>
                      <a:rPr lang="en-US" baseline="0"/>
                      <a:t>, 83.7%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A24-4DF1-B3E6-84652ED4F022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0908136482939649E-3"/>
                  <c:y val="2.51102483157347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154FF6A-B08C-4BEB-9777-651A367D22CB}" type="VALU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0.5%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A24-4DF1-B3E6-84652ED4F022}"/>
                </c:ext>
                <c:ext xmlns:c15="http://schemas.microsoft.com/office/drawing/2012/chart" uri="{CE6537A1-D6FC-4f65-9D91-7224C49458BB}">
                  <c15:layout>
                    <c:manualLayout>
                      <c:w val="0.10539032620922385"/>
                      <c:h val="0.1842398732416512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156350956130483"/>
                  <c:y val="7.42242703533026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AE9D3F9-FDE4-4B5F-856F-C43ABD9F0075}" type="VALU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15.8%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A24-4DF1-B3E6-84652ED4F022}"/>
                </c:ext>
                <c:ext xmlns:c15="http://schemas.microsoft.com/office/drawing/2012/chart" uri="{CE6537A1-D6FC-4f65-9D91-7224C49458BB}">
                  <c15:layout>
                    <c:manualLayout>
                      <c:w val="0.134247619047619"/>
                      <c:h val="0.15351790703581408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'Datos 3er trimestre'!$B$53:$B$55</c:f>
              <c:strCache>
                <c:ptCount val="3"/>
                <c:pt idx="0">
                  <c:v>Diplomados</c:v>
                </c:pt>
                <c:pt idx="1">
                  <c:v>EFCCE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'Datos 3er trimestre'!$C$53:$C$55</c:f>
              <c:numCache>
                <c:formatCode>General</c:formatCode>
                <c:ptCount val="3"/>
                <c:pt idx="0" formatCode="_-* #,##0_-;\-* #,##0_-;_-* &quot;-&quot;??_-;_-@_-">
                  <c:v>13457</c:v>
                </c:pt>
                <c:pt idx="1">
                  <c:v>80</c:v>
                </c:pt>
                <c:pt idx="2" formatCode="_-* #,##0_-;\-* #,##0_-;_-* &quot;-&quot;??_-;_-@_-">
                  <c:v>2539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4-4DF1-B3E6-84652ED4F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0598860626292683"/>
          <c:w val="0.55288368953880762"/>
          <c:h val="0.357145034290068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julio-septiembre 2021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trimestre'!$B$219:$B$223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3er trimestre'!$C$219:$C$223</c:f>
              <c:numCache>
                <c:formatCode>General</c:formatCode>
                <c:ptCount val="5"/>
                <c:pt idx="0">
                  <c:v>3378</c:v>
                </c:pt>
                <c:pt idx="1">
                  <c:v>2818</c:v>
                </c:pt>
                <c:pt idx="2">
                  <c:v>1052</c:v>
                </c:pt>
                <c:pt idx="3">
                  <c:v>4809</c:v>
                </c:pt>
                <c:pt idx="4">
                  <c:v>4019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DD-4989-9DA5-F5E676053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114976"/>
        <c:axId val="2251155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3er trimestre'!$B$219:$B$223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3er trimestre'!$D$219:$D$223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0.21012689723811895</c:v>
                      </c:pt>
                      <c:pt idx="1">
                        <c:v>0.17529236128390147</c:v>
                      </c:pt>
                      <c:pt idx="2">
                        <c:v>6.5439163971137096E-2</c:v>
                      </c:pt>
                      <c:pt idx="3">
                        <c:v>0.2991415775068425</c:v>
                      </c:pt>
                      <c:pt idx="4">
                        <c:v>0.25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62DD-4989-9DA5-F5E67605363C}"/>
                  </c:ext>
                </c:extLst>
              </c15:ser>
            </c15:filteredBarSeries>
          </c:ext>
        </c:extLst>
      </c:barChart>
      <c:catAx>
        <c:axId val="22511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15520"/>
        <c:crosses val="autoZero"/>
        <c:auto val="1"/>
        <c:lblAlgn val="ctr"/>
        <c:lblOffset val="100"/>
        <c:noMultiLvlLbl val="0"/>
      </c:catAx>
      <c:valAx>
        <c:axId val="22511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1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Posgrado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julio-septiembre 2021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trimestre'!$B$235:$B$239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3er trimestre'!$C$235:$C$239</c:f>
              <c:numCache>
                <c:formatCode>General</c:formatCode>
                <c:ptCount val="5"/>
                <c:pt idx="0">
                  <c:v>438</c:v>
                </c:pt>
                <c:pt idx="1">
                  <c:v>233</c:v>
                </c:pt>
                <c:pt idx="2">
                  <c:v>166</c:v>
                </c:pt>
                <c:pt idx="3">
                  <c:v>72</c:v>
                </c:pt>
                <c:pt idx="4">
                  <c:v>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5C-4880-A8AE-7522EFE7E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571488"/>
        <c:axId val="3815660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3er trimestre'!$B$235:$B$239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3er trimestre'!$D$235:$D$239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0.41320754716981134</c:v>
                      </c:pt>
                      <c:pt idx="1">
                        <c:v>0.21981132075471699</c:v>
                      </c:pt>
                      <c:pt idx="2">
                        <c:v>0.15660377358490565</c:v>
                      </c:pt>
                      <c:pt idx="3">
                        <c:v>6.7924528301886791E-2</c:v>
                      </c:pt>
                      <c:pt idx="4">
                        <c:v>0.14245283018867924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E25C-4880-A8AE-7522EFE7E352}"/>
                  </c:ext>
                </c:extLst>
              </c15:ser>
            </c15:filteredBarSeries>
          </c:ext>
        </c:extLst>
      </c:barChart>
      <c:catAx>
        <c:axId val="38157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566048"/>
        <c:crosses val="autoZero"/>
        <c:auto val="1"/>
        <c:lblAlgn val="ctr"/>
        <c:lblOffset val="100"/>
        <c:noMultiLvlLbl val="0"/>
      </c:catAx>
      <c:valAx>
        <c:axId val="38156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57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Trimestre y Tipo de Programa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enero-septiembre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9.4005327985687184E-2"/>
          <c:y val="0.14491891739339033"/>
          <c:w val="0.89850403531019296"/>
          <c:h val="0.41672158722095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'Anexo 3'!$C$27</c:f>
              <c:strCache>
                <c:ptCount val="1"/>
                <c:pt idx="0">
                  <c:v>Formación Inicial - Licenciaturas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3'!$D$25:$F$26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3'!$D$27:$F$27</c:f>
              <c:numCache>
                <c:formatCode>General</c:formatCode>
                <c:ptCount val="3"/>
                <c:pt idx="0">
                  <c:v>306</c:v>
                </c:pt>
                <c:pt idx="1">
                  <c:v>0</c:v>
                </c:pt>
                <c:pt idx="2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FC-4DBB-8D7A-BB0F4CD353F1}"/>
            </c:ext>
          </c:extLst>
        </c:ser>
        <c:ser>
          <c:idx val="1"/>
          <c:order val="1"/>
          <c:tx>
            <c:strRef>
              <c:f>'Anexo 3'!$C$28</c:f>
              <c:strCache>
                <c:ptCount val="1"/>
                <c:pt idx="0">
                  <c:v>Formación Cont.- Diplomados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3'!$D$25:$F$26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3'!$D$28:$F$28</c:f>
              <c:numCache>
                <c:formatCode>General</c:formatCode>
                <c:ptCount val="3"/>
                <c:pt idx="0">
                  <c:v>460</c:v>
                </c:pt>
                <c:pt idx="1">
                  <c:v>15755</c:v>
                </c:pt>
                <c:pt idx="2">
                  <c:v>13457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FC-4DBB-8D7A-BB0F4CD353F1}"/>
            </c:ext>
          </c:extLst>
        </c:ser>
        <c:ser>
          <c:idx val="2"/>
          <c:order val="2"/>
          <c:tx>
            <c:strRef>
              <c:f>'Anexo 3'!$C$29</c:f>
              <c:strCache>
                <c:ptCount val="1"/>
                <c:pt idx="0">
                  <c:v>Formación Cont.- Talleres, congresos, cursos y seminarios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3'!$D$25:$F$26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3'!$D$29:$F$29</c:f>
              <c:numCache>
                <c:formatCode>General</c:formatCode>
                <c:ptCount val="3"/>
                <c:pt idx="0">
                  <c:v>2300</c:v>
                </c:pt>
                <c:pt idx="1">
                  <c:v>9431</c:v>
                </c:pt>
                <c:pt idx="2">
                  <c:v>2539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FC-4DBB-8D7A-BB0F4CD353F1}"/>
            </c:ext>
          </c:extLst>
        </c:ser>
        <c:ser>
          <c:idx val="3"/>
          <c:order val="3"/>
          <c:tx>
            <c:strRef>
              <c:f>'Anexo 3'!$C$30</c:f>
              <c:strCache>
                <c:ptCount val="1"/>
                <c:pt idx="0">
                  <c:v>Formación Cont.- EFCCE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3'!$D$25:$F$26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3'!$D$30:$F$30</c:f>
              <c:numCache>
                <c:formatCode>General</c:formatCode>
                <c:ptCount val="3"/>
                <c:pt idx="0">
                  <c:v>0</c:v>
                </c:pt>
                <c:pt idx="1">
                  <c:v>412</c:v>
                </c:pt>
                <c:pt idx="2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EFC-4DBB-8D7A-BB0F4CD353F1}"/>
            </c:ext>
          </c:extLst>
        </c:ser>
        <c:ser>
          <c:idx val="4"/>
          <c:order val="4"/>
          <c:tx>
            <c:strRef>
              <c:f>'Anexo 3'!$C$31</c:f>
              <c:strCache>
                <c:ptCount val="1"/>
                <c:pt idx="0">
                  <c:v>Posgrado - Especialidades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3'!$D$25:$F$26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3'!$D$31:$F$31</c:f>
              <c:numCache>
                <c:formatCode>General</c:formatCode>
                <c:ptCount val="3"/>
                <c:pt idx="0">
                  <c:v>390</c:v>
                </c:pt>
                <c:pt idx="1">
                  <c:v>169</c:v>
                </c:pt>
                <c:pt idx="2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EFC-4DBB-8D7A-BB0F4CD353F1}"/>
            </c:ext>
          </c:extLst>
        </c:ser>
        <c:ser>
          <c:idx val="5"/>
          <c:order val="5"/>
          <c:tx>
            <c:strRef>
              <c:f>'Anexo 3'!$C$32</c:f>
              <c:strCache>
                <c:ptCount val="1"/>
                <c:pt idx="0">
                  <c:v>Posgrado - Maestrías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3'!$D$25:$F$26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3'!$D$32:$F$32</c:f>
              <c:numCache>
                <c:formatCode>General</c:formatCode>
                <c:ptCount val="3"/>
                <c:pt idx="0">
                  <c:v>0</c:v>
                </c:pt>
                <c:pt idx="1">
                  <c:v>278</c:v>
                </c:pt>
                <c:pt idx="2">
                  <c:v>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EFC-4DBB-8D7A-BB0F4CD353F1}"/>
            </c:ext>
          </c:extLst>
        </c:ser>
        <c:ser>
          <c:idx val="6"/>
          <c:order val="6"/>
          <c:tx>
            <c:strRef>
              <c:f>'Anexo 3'!$C$33</c:f>
              <c:strCache>
                <c:ptCount val="1"/>
                <c:pt idx="0">
                  <c:v>Posgrado - Doctorados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3'!$D$25:$F$26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3'!$D$33:$F$33</c:f>
              <c:numCache>
                <c:formatCode>General</c:formatCode>
                <c:ptCount val="3"/>
                <c:pt idx="0">
                  <c:v>0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EFC-4DBB-8D7A-BB0F4CD3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565504"/>
        <c:axId val="381567136"/>
      </c:barChart>
      <c:catAx>
        <c:axId val="3815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567136"/>
        <c:crosses val="autoZero"/>
        <c:auto val="1"/>
        <c:lblAlgn val="ctr"/>
        <c:lblOffset val="100"/>
        <c:noMultiLvlLbl val="0"/>
      </c:catAx>
      <c:valAx>
        <c:axId val="38156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5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269140086302766E-3"/>
          <c:y val="0.69563649705077191"/>
          <c:w val="0.71269082937666495"/>
          <c:h val="0.221884609078654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000" b="1">
                <a:solidFill>
                  <a:sysClr val="windowText" lastClr="000000"/>
                </a:solidFill>
              </a:rPr>
              <a:t>Total Docentes Becados por Trimestre 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en-US" sz="1000" b="1">
                <a:solidFill>
                  <a:sysClr val="windowText" lastClr="000000"/>
                </a:solidFill>
              </a:rPr>
              <a:t>Periodo enero-septiembre 2021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3'!$C$50</c:f>
              <c:strCache>
                <c:ptCount val="1"/>
                <c:pt idx="0">
                  <c:v> Becas Otorgadas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7777777777777779E-3"/>
                  <c:y val="7.0889836687080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C80-4671-AA3D-C2AA2B0ADF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3'!$D$49:$F$49</c:f>
              <c:strCache>
                <c:ptCount val="3"/>
                <c:pt idx="0">
                  <c:v>Ene./Marz.</c:v>
                </c:pt>
                <c:pt idx="1">
                  <c:v>Abr./Jun.</c:v>
                </c:pt>
                <c:pt idx="2">
                  <c:v>Jul./Sept.</c:v>
                </c:pt>
              </c:strCache>
            </c:strRef>
          </c:cat>
          <c:val>
            <c:numRef>
              <c:f>'Anexo 3'!$D$50:$F$50</c:f>
              <c:numCache>
                <c:formatCode>#,##0</c:formatCode>
                <c:ptCount val="3"/>
                <c:pt idx="0">
                  <c:v>3456</c:v>
                </c:pt>
                <c:pt idx="1">
                  <c:v>26080</c:v>
                </c:pt>
                <c:pt idx="2">
                  <c:v>17240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0-4671-AA3D-C2AA2B0ADF5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81567680"/>
        <c:axId val="381568768"/>
      </c:barChart>
      <c:catAx>
        <c:axId val="38156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568768"/>
        <c:crosses val="autoZero"/>
        <c:auto val="1"/>
        <c:lblAlgn val="ctr"/>
        <c:lblOffset val="100"/>
        <c:noMultiLvlLbl val="0"/>
      </c:catAx>
      <c:valAx>
        <c:axId val="38156876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8156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000"/>
              <a:t>% Docentes Becados por Programa de Formación </a:t>
            </a:r>
            <a:r>
              <a:rPr lang="en-US" sz="1000" b="1" i="0" u="none" strike="noStrike" baseline="0">
                <a:effectLst/>
              </a:rPr>
              <a:t>vs  Meta establecida 2021,</a:t>
            </a:r>
          </a:p>
          <a:p>
            <a:pPr>
              <a:defRPr sz="1000"/>
            </a:pPr>
            <a:r>
              <a:rPr lang="en-US" sz="1000" b="1" i="0" u="none" strike="noStrike" baseline="0">
                <a:effectLst/>
              </a:rPr>
              <a:t>periodo enero -septiembre 2021  </a:t>
            </a:r>
            <a:endParaRPr lang="en-US" sz="1000"/>
          </a:p>
        </c:rich>
      </c:tx>
      <c:layout>
        <c:manualLayout>
          <c:xMode val="edge"/>
          <c:yMode val="edge"/>
          <c:x val="0.1730272301570244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5330754251252089E-2"/>
          <c:y val="0.2156446448696468"/>
          <c:w val="0.96474358974358976"/>
          <c:h val="0.642235819659390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'Anexo 4'!$D$24</c:f>
              <c:strCache>
                <c:ptCount val="1"/>
                <c:pt idx="0">
                  <c:v>% Logrado vs Meta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6D-468A-9749-8238F05497F7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6D-468A-9749-8238F05497F7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C6D-468A-9749-8238F05497F7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C6D-468A-9749-8238F05497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4'!$C$25:$C$29</c:f>
              <c:strCache>
                <c:ptCount val="5"/>
                <c:pt idx="1">
                  <c:v>Programa Formación Inicial</c:v>
                </c:pt>
                <c:pt idx="2">
                  <c:v>Posgrado</c:v>
                </c:pt>
                <c:pt idx="3">
                  <c:v>Diplomados y Talleres, congresos, cursos y seminarios</c:v>
                </c:pt>
                <c:pt idx="4">
                  <c:v>EFCCE</c:v>
                </c:pt>
              </c:strCache>
            </c:strRef>
          </c:cat>
          <c:val>
            <c:numRef>
              <c:f>'Anexo 4'!$D$25:$D$29</c:f>
              <c:numCache>
                <c:formatCode>0%</c:formatCode>
                <c:ptCount val="5"/>
                <c:pt idx="1">
                  <c:v>0.8828571428571429</c:v>
                </c:pt>
                <c:pt idx="2">
                  <c:v>0.98773006134969321</c:v>
                </c:pt>
                <c:pt idx="3">
                  <c:v>0.59622795115332428</c:v>
                </c:pt>
                <c:pt idx="4">
                  <c:v>0.82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45-4BB0-A032-01071405A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1572032"/>
        <c:axId val="381569312"/>
      </c:barChart>
      <c:valAx>
        <c:axId val="38156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572032"/>
        <c:crosses val="autoZero"/>
        <c:crossBetween val="between"/>
      </c:valAx>
      <c:catAx>
        <c:axId val="381572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569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95000"/>
      </a:schemeClr>
    </a:solidFill>
    <a:ln>
      <a:solidFill>
        <a:schemeClr val="accent1"/>
      </a:solidFill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  <a:latin typeface="+mj-lt"/>
              </a:rPr>
              <a:t>% Docentes Becados por Programa de Formación vs Meta del cuatrienio 2021-2024</a:t>
            </a:r>
            <a:endParaRPr lang="es-DO" sz="1000" b="1">
              <a:solidFill>
                <a:sysClr val="windowText" lastClr="000000"/>
              </a:solidFill>
              <a:effectLst/>
              <a:latin typeface="+mj-lt"/>
            </a:endParaRPr>
          </a:p>
          <a:p>
            <a:pPr>
              <a:defRPr sz="1000" b="1"/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  <a:latin typeface="+mj-lt"/>
              </a:rPr>
              <a:t>Datos del periodo agosto 2020 -septiembre 2021  </a:t>
            </a:r>
            <a:endParaRPr lang="es-DO" sz="1000" b="1">
              <a:solidFill>
                <a:sysClr val="windowText" lastClr="000000"/>
              </a:solidFill>
              <a:effectLst/>
              <a:latin typeface="+mj-lt"/>
            </a:endParaRPr>
          </a:p>
          <a:p>
            <a:pPr>
              <a:defRPr sz="1000" b="1"/>
            </a:pPr>
            <a:endParaRPr lang="en-US" sz="1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'Anexo 4'!$Q$7</c:f>
              <c:strCache>
                <c:ptCount val="1"/>
                <c:pt idx="0">
                  <c:v>% Logrado vs Meta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'Anexo 4'!$P$8:$P$18</c15:sqref>
                  </c15:fullRef>
                </c:ext>
              </c:extLst>
              <c:f>('Anexo 4'!$P$10,'Anexo 4'!$P$12:$P$14,'Anexo 4'!$P$16:$P$18)</c:f>
              <c:strCache>
                <c:ptCount val="7"/>
                <c:pt idx="0">
                  <c:v>Licenciaturas</c:v>
                </c:pt>
                <c:pt idx="1">
                  <c:v>Diplomados</c:v>
                </c:pt>
                <c:pt idx="2">
                  <c:v>Talleres, congresos, cursos y seminarios</c:v>
                </c:pt>
                <c:pt idx="3">
                  <c:v>EFCCE</c:v>
                </c:pt>
                <c:pt idx="4">
                  <c:v>Especialidades</c:v>
                </c:pt>
                <c:pt idx="5">
                  <c:v>Maestrías</c:v>
                </c:pt>
                <c:pt idx="6">
                  <c:v>Doctorados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4'!$Q$8:$Q$18</c15:sqref>
                  </c15:fullRef>
                </c:ext>
              </c:extLst>
              <c:f>('Anexo 4'!$Q$10,'Anexo 4'!$Q$12:$Q$14,'Anexo 4'!$Q$16:$Q$18)</c:f>
              <c:numCache>
                <c:formatCode>General</c:formatCode>
                <c:ptCount val="7"/>
                <c:pt idx="0" formatCode="0%">
                  <c:v>0.16702702702702701</c:v>
                </c:pt>
                <c:pt idx="1" formatCode="0%">
                  <c:v>9.340892849834885E-2</c:v>
                </c:pt>
                <c:pt idx="2" formatCode="0%">
                  <c:v>7.0107065167775304E-2</c:v>
                </c:pt>
                <c:pt idx="3" formatCode="0.0%">
                  <c:v>2.9285714285714286E-2</c:v>
                </c:pt>
                <c:pt idx="4" formatCode="0.0%">
                  <c:v>0.12677201952126424</c:v>
                </c:pt>
                <c:pt idx="5" formatCode="0.0%">
                  <c:v>0.14478270973739252</c:v>
                </c:pt>
                <c:pt idx="6" formatCode="0.00%">
                  <c:v>4.066930048803161E-3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6A-4F87-A63B-7F93AC591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1569856"/>
        <c:axId val="381564960"/>
      </c:barChart>
      <c:catAx>
        <c:axId val="3815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564960"/>
        <c:crosses val="autoZero"/>
        <c:auto val="1"/>
        <c:lblAlgn val="ctr"/>
        <c:lblOffset val="100"/>
        <c:noMultiLvlLbl val="0"/>
      </c:catAx>
      <c:valAx>
        <c:axId val="3815649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156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u="none" strike="noStrike" baseline="0">
                <a:effectLst/>
              </a:rPr>
              <a:t>Programas de Formación y Capacitación Profesional</a:t>
            </a: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solidFill>
                  <a:schemeClr val="bg2">
                    <a:lumMod val="10000"/>
                  </a:schemeClr>
                </a:solidFill>
                <a:effectLst/>
              </a:rPr>
              <a:t>% Docentes Becados vs Personal Docente del Minerd por Regional</a:t>
            </a:r>
            <a:endParaRPr lang="es-DO" sz="1000" b="1">
              <a:solidFill>
                <a:schemeClr val="bg2">
                  <a:lumMod val="10000"/>
                </a:schemeClr>
              </a:solidFill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solidFill>
                  <a:schemeClr val="bg2">
                    <a:lumMod val="10000"/>
                  </a:schemeClr>
                </a:solidFill>
                <a:effectLst/>
              </a:rPr>
              <a:t>Periodo enero-septiembre 2021</a:t>
            </a:r>
            <a:endParaRPr lang="es-DO" sz="1000" b="1">
              <a:solidFill>
                <a:schemeClr val="bg2">
                  <a:lumMod val="10000"/>
                </a:schemeClr>
              </a:solidFill>
            </a:endParaRPr>
          </a:p>
        </c:rich>
      </c:tx>
      <c:layout>
        <c:manualLayout>
          <c:xMode val="edge"/>
          <c:yMode val="edge"/>
          <c:x val="0.1993277340332458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2"/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'Enero-Sept 2021'!$B$43:$B$60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'Enero-Sept 2021'!$E$43:$E$60</c:f>
              <c:numCache>
                <c:formatCode>0%</c:formatCode>
                <c:ptCount val="18"/>
                <c:pt idx="0">
                  <c:v>0.6228070175438597</c:v>
                </c:pt>
                <c:pt idx="1">
                  <c:v>0.28512247838616717</c:v>
                </c:pt>
                <c:pt idx="2">
                  <c:v>0.82720660507175148</c:v>
                </c:pt>
                <c:pt idx="3">
                  <c:v>0.72587959343236907</c:v>
                </c:pt>
                <c:pt idx="4">
                  <c:v>0.37713864306784661</c:v>
                </c:pt>
                <c:pt idx="5">
                  <c:v>0.31845238095238093</c:v>
                </c:pt>
                <c:pt idx="6">
                  <c:v>0.35666836995401124</c:v>
                </c:pt>
                <c:pt idx="7">
                  <c:v>0.2833435771358328</c:v>
                </c:pt>
                <c:pt idx="8">
                  <c:v>0.50082535490260816</c:v>
                </c:pt>
                <c:pt idx="9">
                  <c:v>0.20687706836709985</c:v>
                </c:pt>
                <c:pt idx="10">
                  <c:v>0.57753071971913394</c:v>
                </c:pt>
                <c:pt idx="11">
                  <c:v>0.71555384021613277</c:v>
                </c:pt>
                <c:pt idx="12">
                  <c:v>0.78437843784378436</c:v>
                </c:pt>
                <c:pt idx="13">
                  <c:v>0.54755784061696655</c:v>
                </c:pt>
                <c:pt idx="14">
                  <c:v>0.42516404541193625</c:v>
                </c:pt>
                <c:pt idx="15">
                  <c:v>0.39175068744271313</c:v>
                </c:pt>
                <c:pt idx="16">
                  <c:v>0.71308434330942372</c:v>
                </c:pt>
                <c:pt idx="17">
                  <c:v>0.55945945945945941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B2-4861-8D4C-0A3EE6BD3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1570400"/>
        <c:axId val="331296352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0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'Enero-Sept 2021'!$B$43:$B$60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'Enero-Sept 2021'!$C$43:$C$60</c15:sqref>
                        </c15:formulaRef>
                      </c:ext>
                    </c:extLst>
                    <c:numCache>
                      <c:formatCode>#,##0</c:formatCode>
                      <c:ptCount val="18"/>
                      <c:pt idx="0">
                        <c:v>3306</c:v>
                      </c:pt>
                      <c:pt idx="1">
                        <c:v>5552</c:v>
                      </c:pt>
                      <c:pt idx="2">
                        <c:v>5087</c:v>
                      </c:pt>
                      <c:pt idx="3">
                        <c:v>6395</c:v>
                      </c:pt>
                      <c:pt idx="4">
                        <c:v>6780</c:v>
                      </c:pt>
                      <c:pt idx="5">
                        <c:v>7056</c:v>
                      </c:pt>
                      <c:pt idx="6">
                        <c:v>5871</c:v>
                      </c:pt>
                      <c:pt idx="7">
                        <c:v>8135</c:v>
                      </c:pt>
                      <c:pt idx="8">
                        <c:v>3029</c:v>
                      </c:pt>
                      <c:pt idx="9">
                        <c:v>12389</c:v>
                      </c:pt>
                      <c:pt idx="10">
                        <c:v>3418</c:v>
                      </c:pt>
                      <c:pt idx="11">
                        <c:v>2591</c:v>
                      </c:pt>
                      <c:pt idx="12">
                        <c:v>1818</c:v>
                      </c:pt>
                      <c:pt idx="13">
                        <c:v>3112</c:v>
                      </c:pt>
                      <c:pt idx="14">
                        <c:v>9601</c:v>
                      </c:pt>
                      <c:pt idx="15">
                        <c:v>5455</c:v>
                      </c:pt>
                      <c:pt idx="16">
                        <c:v>4043</c:v>
                      </c:pt>
                      <c:pt idx="17">
                        <c:v>2960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6EB2-4861-8D4C-0A3EE6BD3933}"/>
                  </c:ext>
                </c:extLst>
              </c15:ser>
            </c15:filteredBarSeries>
            <c15:filteredBarSeries>
              <c15:ser>
                <c:idx val="0"/>
                <c:order val="1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'Enero-Sept 2021'!$B$43:$B$60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'Enero-Sept 2021'!$D$43:$D$60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2059</c:v>
                      </c:pt>
                      <c:pt idx="1">
                        <c:v>1583</c:v>
                      </c:pt>
                      <c:pt idx="2">
                        <c:v>4208</c:v>
                      </c:pt>
                      <c:pt idx="3">
                        <c:v>4642</c:v>
                      </c:pt>
                      <c:pt idx="4">
                        <c:v>2557</c:v>
                      </c:pt>
                      <c:pt idx="5">
                        <c:v>2247</c:v>
                      </c:pt>
                      <c:pt idx="6">
                        <c:v>2094</c:v>
                      </c:pt>
                      <c:pt idx="7">
                        <c:v>2305</c:v>
                      </c:pt>
                      <c:pt idx="8">
                        <c:v>1517</c:v>
                      </c:pt>
                      <c:pt idx="9">
                        <c:v>2563</c:v>
                      </c:pt>
                      <c:pt idx="10">
                        <c:v>1974</c:v>
                      </c:pt>
                      <c:pt idx="11">
                        <c:v>1854</c:v>
                      </c:pt>
                      <c:pt idx="12">
                        <c:v>1426</c:v>
                      </c:pt>
                      <c:pt idx="13">
                        <c:v>1704</c:v>
                      </c:pt>
                      <c:pt idx="14">
                        <c:v>4082</c:v>
                      </c:pt>
                      <c:pt idx="15">
                        <c:v>2137</c:v>
                      </c:pt>
                      <c:pt idx="16">
                        <c:v>2883</c:v>
                      </c:pt>
                      <c:pt idx="17">
                        <c:v>1656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6EB2-4861-8D4C-0A3EE6BD3933}"/>
                  </c:ext>
                </c:extLst>
              </c15:ser>
            </c15:filteredBarSeries>
          </c:ext>
        </c:extLst>
      </c:bar3DChart>
      <c:catAx>
        <c:axId val="3815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1296352"/>
        <c:crosses val="autoZero"/>
        <c:auto val="1"/>
        <c:lblAlgn val="ctr"/>
        <c:lblOffset val="100"/>
        <c:noMultiLvlLbl val="0"/>
      </c:catAx>
      <c:valAx>
        <c:axId val="33129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57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Desarrollo Profesional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Personal Docente del Minerd,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por Regional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enero-septiembre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926823663171135"/>
          <c:y val="0.28637439206821796"/>
          <c:w val="0.75554999831029701"/>
          <c:h val="0.329516220552426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'Enero-Sept 2021'!$B$42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8612303290414354E-3"/>
                  <c:y val="-2.0997371856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F6-48B5-81F8-170C1E922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167381974248823E-2"/>
                  <c:y val="-3.7795269341720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F6-48B5-81F8-170C1E922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167381974248823E-2"/>
                  <c:y val="-5.0393692455627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BF6-48B5-81F8-170C1E922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'Enero-Sept 2021'!$C$40:$E$41</c:f>
              <c:multiLvlStrCache>
                <c:ptCount val="3"/>
                <c:lvl>
                  <c:pt idx="0">
                    <c:v>Personal Docente Enero 2021</c:v>
                  </c:pt>
                  <c:pt idx="1">
                    <c:v>Total de Becas Otorgadas, enero-sept 2021</c:v>
                  </c:pt>
                  <c:pt idx="2">
                    <c:v>% Docentes Becados</c:v>
                  </c:pt>
                </c:lvl>
                <c:lvl>
                  <c:pt idx="0">
                    <c:v>% Docentes Becados según Población de Docentes, por Regional</c:v>
                  </c:pt>
                </c:lvl>
              </c:multiLvlStrCache>
            </c:multiLvlStrRef>
          </c:cat>
          <c:val>
            <c:numRef>
              <c:f>'Enero-Sept 2021'!$C$42:$E$42</c:f>
              <c:numCache>
                <c:formatCode>#,##0</c:formatCode>
                <c:ptCount val="3"/>
                <c:pt idx="0">
                  <c:v>96598</c:v>
                </c:pt>
                <c:pt idx="1">
                  <c:v>43491</c:v>
                </c:pt>
                <c:pt idx="2" formatCode="0%">
                  <c:v>0.45022671276838028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F6-48B5-81F8-170C1E922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1290368"/>
        <c:axId val="331296896"/>
        <c:axId val="0"/>
      </c:bar3DChart>
      <c:catAx>
        <c:axId val="331290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1296896"/>
        <c:crosses val="autoZero"/>
        <c:auto val="1"/>
        <c:lblAlgn val="ctr"/>
        <c:lblOffset val="100"/>
        <c:noMultiLvlLbl val="0"/>
      </c:catAx>
      <c:valAx>
        <c:axId val="3312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1290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Capacitación Profesional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Programa y Regional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enero-septiembre 2021</a:t>
            </a:r>
            <a:endParaRPr lang="es-DO" sz="10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949781277340333"/>
          <c:y val="0.22767218752828308"/>
          <c:w val="0.85994663167104113"/>
          <c:h val="0.370334645669291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'Enero-Sept 2021'!$P$5:$P$6</c:f>
              <c:strCache>
                <c:ptCount val="2"/>
                <c:pt idx="0">
                  <c:v>Becas Otorgadas por Programa periodo enero-septiembre 2021</c:v>
                </c:pt>
                <c:pt idx="1">
                  <c:v>Inicial</c:v>
                </c:pt>
              </c:strCache>
            </c:strRef>
          </c:tx>
          <c:spPr>
            <a:solidFill>
              <a:srgbClr val="FF0000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2731334408019993E-17"/>
                  <c:y val="8.2431749594413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50-4744-926A-9EDA0274E2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'Enero-Sept 2021'!$O$7:$O$24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'Enero-Sept 2021'!$P$7:$P$24</c:f>
              <c:numCache>
                <c:formatCode>General</c:formatCode>
                <c:ptCount val="18"/>
                <c:pt idx="0">
                  <c:v>77</c:v>
                </c:pt>
                <c:pt idx="1">
                  <c:v>0</c:v>
                </c:pt>
                <c:pt idx="2">
                  <c:v>1</c:v>
                </c:pt>
                <c:pt idx="3">
                  <c:v>23</c:v>
                </c:pt>
                <c:pt idx="4">
                  <c:v>27</c:v>
                </c:pt>
                <c:pt idx="5">
                  <c:v>12</c:v>
                </c:pt>
                <c:pt idx="6">
                  <c:v>35</c:v>
                </c:pt>
                <c:pt idx="7">
                  <c:v>23</c:v>
                </c:pt>
                <c:pt idx="8">
                  <c:v>6</c:v>
                </c:pt>
                <c:pt idx="9">
                  <c:v>39</c:v>
                </c:pt>
                <c:pt idx="10">
                  <c:v>1</c:v>
                </c:pt>
                <c:pt idx="11">
                  <c:v>1</c:v>
                </c:pt>
                <c:pt idx="12">
                  <c:v>21</c:v>
                </c:pt>
                <c:pt idx="13">
                  <c:v>2</c:v>
                </c:pt>
                <c:pt idx="14">
                  <c:v>97</c:v>
                </c:pt>
                <c:pt idx="15">
                  <c:v>26</c:v>
                </c:pt>
                <c:pt idx="16">
                  <c:v>3</c:v>
                </c:pt>
                <c:pt idx="17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50-4744-926A-9EDA0274E2CB}"/>
            </c:ext>
          </c:extLst>
        </c:ser>
        <c:ser>
          <c:idx val="1"/>
          <c:order val="1"/>
          <c:tx>
            <c:strRef>
              <c:f>'Enero-Sept 2021'!$Q$5:$Q$6</c:f>
              <c:strCache>
                <c:ptCount val="2"/>
                <c:pt idx="0">
                  <c:v>Becas Otorgadas por Programa periodo enero-septiembre 2021</c:v>
                </c:pt>
                <c:pt idx="1">
                  <c:v>Continua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'Enero-Sept 2021'!$O$7:$O$24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'Enero-Sept 2021'!$Q$7:$Q$24</c:f>
              <c:numCache>
                <c:formatCode>General</c:formatCode>
                <c:ptCount val="18"/>
                <c:pt idx="0">
                  <c:v>1933</c:v>
                </c:pt>
                <c:pt idx="1">
                  <c:v>1484</c:v>
                </c:pt>
                <c:pt idx="2">
                  <c:v>4067</c:v>
                </c:pt>
                <c:pt idx="3">
                  <c:v>4347</c:v>
                </c:pt>
                <c:pt idx="4">
                  <c:v>2377</c:v>
                </c:pt>
                <c:pt idx="5">
                  <c:v>2163</c:v>
                </c:pt>
                <c:pt idx="6">
                  <c:v>1919</c:v>
                </c:pt>
                <c:pt idx="7">
                  <c:v>2180</c:v>
                </c:pt>
                <c:pt idx="8">
                  <c:v>1488</c:v>
                </c:pt>
                <c:pt idx="9">
                  <c:v>2328</c:v>
                </c:pt>
                <c:pt idx="10">
                  <c:v>1932</c:v>
                </c:pt>
                <c:pt idx="11">
                  <c:v>1761</c:v>
                </c:pt>
                <c:pt idx="12">
                  <c:v>1387</c:v>
                </c:pt>
                <c:pt idx="13">
                  <c:v>1694</c:v>
                </c:pt>
                <c:pt idx="14">
                  <c:v>3679</c:v>
                </c:pt>
                <c:pt idx="15">
                  <c:v>2094</c:v>
                </c:pt>
                <c:pt idx="16">
                  <c:v>2817</c:v>
                </c:pt>
                <c:pt idx="17">
                  <c:v>1534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50-4744-926A-9EDA0274E2CB}"/>
            </c:ext>
          </c:extLst>
        </c:ser>
        <c:ser>
          <c:idx val="2"/>
          <c:order val="2"/>
          <c:tx>
            <c:strRef>
              <c:f>'Enero-Sept 2021'!$R$5:$R$6</c:f>
              <c:strCache>
                <c:ptCount val="2"/>
                <c:pt idx="0">
                  <c:v>Becas Otorgadas por Programa periodo enero-septiembre 2021</c:v>
                </c:pt>
                <c:pt idx="1">
                  <c:v>Posgrado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'Enero-Sept 2021'!$O$7:$O$24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'Enero-Sept 2021'!$R$7:$R$24</c:f>
              <c:numCache>
                <c:formatCode>General</c:formatCode>
                <c:ptCount val="18"/>
                <c:pt idx="0">
                  <c:v>49</c:v>
                </c:pt>
                <c:pt idx="1">
                  <c:v>99</c:v>
                </c:pt>
                <c:pt idx="2">
                  <c:v>140</c:v>
                </c:pt>
                <c:pt idx="3">
                  <c:v>272</c:v>
                </c:pt>
                <c:pt idx="4">
                  <c:v>153</c:v>
                </c:pt>
                <c:pt idx="5">
                  <c:v>72</c:v>
                </c:pt>
                <c:pt idx="6">
                  <c:v>140</c:v>
                </c:pt>
                <c:pt idx="7">
                  <c:v>102</c:v>
                </c:pt>
                <c:pt idx="8">
                  <c:v>23</c:v>
                </c:pt>
                <c:pt idx="9">
                  <c:v>196</c:v>
                </c:pt>
                <c:pt idx="10">
                  <c:v>41</c:v>
                </c:pt>
                <c:pt idx="11">
                  <c:v>92</c:v>
                </c:pt>
                <c:pt idx="12">
                  <c:v>18</c:v>
                </c:pt>
                <c:pt idx="13">
                  <c:v>8</c:v>
                </c:pt>
                <c:pt idx="14">
                  <c:v>306</c:v>
                </c:pt>
                <c:pt idx="15">
                  <c:v>17</c:v>
                </c:pt>
                <c:pt idx="16">
                  <c:v>63</c:v>
                </c:pt>
                <c:pt idx="17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50-4744-926A-9EDA0274E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1293632"/>
        <c:axId val="331294176"/>
      </c:barChart>
      <c:catAx>
        <c:axId val="3312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1294176"/>
        <c:crosses val="autoZero"/>
        <c:auto val="1"/>
        <c:lblAlgn val="ctr"/>
        <c:lblOffset val="100"/>
        <c:noMultiLvlLbl val="0"/>
      </c:catAx>
      <c:valAx>
        <c:axId val="33129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129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Programa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enero-septiembre 2021</a:t>
            </a:r>
            <a:endParaRPr lang="es-DO" sz="10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'Enero-Sept 2021'!$O$30</c:f>
              <c:strCache>
                <c:ptCount val="1"/>
                <c:pt idx="0">
                  <c:v>Periodo enero-septiembre 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'Enero-Sept 2021'!$P$28:$R$29</c:f>
              <c:multiLvlStrCache>
                <c:ptCount val="3"/>
                <c:lvl>
                  <c:pt idx="0">
                    <c:v>Inicial</c:v>
                  </c:pt>
                  <c:pt idx="1">
                    <c:v>Continua</c:v>
                  </c:pt>
                  <c:pt idx="2">
                    <c:v>Posgrado</c:v>
                  </c:pt>
                </c:lvl>
                <c:lvl>
                  <c:pt idx="0">
                    <c:v>Becas Otorgadas por Programa periodo enero-septiembre 2021</c:v>
                  </c:pt>
                </c:lvl>
              </c:multiLvlStrCache>
            </c:multiLvlStrRef>
          </c:cat>
          <c:val>
            <c:numRef>
              <c:f>'Enero-Sept 2021'!$P$30:$R$30</c:f>
              <c:numCache>
                <c:formatCode>General</c:formatCode>
                <c:ptCount val="3"/>
                <c:pt idx="0">
                  <c:v>410</c:v>
                </c:pt>
                <c:pt idx="1">
                  <c:v>44434</c:v>
                </c:pt>
                <c:pt idx="2">
                  <c:v>1932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F8-423A-A004-9BCA84EC5C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1295808"/>
        <c:axId val="331291456"/>
      </c:barChart>
      <c:catAx>
        <c:axId val="3312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1291456"/>
        <c:crosses val="autoZero"/>
        <c:auto val="1"/>
        <c:lblAlgn val="ctr"/>
        <c:lblOffset val="100"/>
        <c:noMultiLvlLbl val="0"/>
      </c:catAx>
      <c:valAx>
        <c:axId val="33129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1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Posgrado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Docentes Becados por modalidad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Periodo julio-septiembre 2021</a:t>
            </a:r>
            <a:endParaRPr lang="es-DO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414090588201577"/>
          <c:y val="5.69800569800569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4409590480875135"/>
          <c:y val="0.35182493213989274"/>
          <c:w val="0.97400184940724799"/>
          <c:h val="0.5182582946362474"/>
        </c:manualLayout>
      </c:layout>
      <c:pieChart>
        <c:varyColors val="1"/>
        <c:ser>
          <c:idx val="0"/>
          <c:order val="0"/>
          <c:tx>
            <c:strRef>
              <c:f>'Datos 3er trimestre'!$C$112</c:f>
              <c:strCache>
                <c:ptCount val="1"/>
                <c:pt idx="0">
                  <c:v>Docentes Beneficiados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29-418B-875D-4BF7F8326686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D4E-4F09-B73D-2F83839E4AF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4E-4F09-B73D-2F83839E4AF4}"/>
              </c:ext>
            </c:extLst>
          </c:dPt>
          <c:dLbls>
            <c:dLbl>
              <c:idx val="0"/>
              <c:layout>
                <c:manualLayout>
                  <c:x val="5.287443100586188E-3"/>
                  <c:y val="4.48904234425402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29-418B-875D-4BF7F8326686}"/>
                </c:ext>
                <c:ext xmlns:c15="http://schemas.microsoft.com/office/drawing/2012/chart" uri="{CE6537A1-D6FC-4f65-9D91-7224C49458BB}">
                  <c15:layout>
                    <c:manualLayout>
                      <c:w val="9.0840139548248031E-2"/>
                      <c:h val="0.1680783940216093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0341646590223014"/>
                  <c:y val="-0.192191810168504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D4E-4F09-B73D-2F83839E4AF4}"/>
                </c:ext>
                <c:ext xmlns:c15="http://schemas.microsoft.com/office/drawing/2012/chart" uri="{CE6537A1-D6FC-4f65-9D91-7224C49458BB}">
                  <c15:layout>
                    <c:manualLayout>
                      <c:w val="0.10618654981032559"/>
                      <c:h val="0.15765773221618415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0974336663056583E-2"/>
                  <c:y val="4.8963159520067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4E-4F09-B73D-2F83839E4AF4}"/>
                </c:ext>
                <c:ext xmlns:c15="http://schemas.microsoft.com/office/drawing/2012/chart" uri="{CE6537A1-D6FC-4f65-9D91-7224C49458BB}">
                  <c15:layout>
                    <c:manualLayout>
                      <c:w val="8.1384919808615563E-2"/>
                      <c:h val="0.162072385175278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'Datos 3er trimestre'!$B$113:$B$115</c:f>
              <c:strCache>
                <c:ptCount val="3"/>
                <c:pt idx="0">
                  <c:v>Especialidades </c:v>
                </c:pt>
                <c:pt idx="1">
                  <c:v>Maestrías</c:v>
                </c:pt>
                <c:pt idx="2">
                  <c:v>Doctorados</c:v>
                </c:pt>
              </c:strCache>
            </c:strRef>
          </c:cat>
          <c:val>
            <c:numRef>
              <c:f>'Datos 3er trimestre'!$C$113:$C$115</c:f>
              <c:numCache>
                <c:formatCode>General</c:formatCode>
                <c:ptCount val="3"/>
                <c:pt idx="0">
                  <c:v>92</c:v>
                </c:pt>
                <c:pt idx="1">
                  <c:v>968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4E-4F09-B73D-2F83839E4AF4}"/>
            </c:ext>
          </c:extLst>
        </c:ser>
        <c:ser>
          <c:idx val="1"/>
          <c:order val="1"/>
          <c:tx>
            <c:strRef>
              <c:f>'Datos 3er trimestre'!$D$112</c:f>
              <c:strCache>
                <c:ptCount val="1"/>
                <c:pt idx="0">
                  <c:v>%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C40-4D91-B3DC-7D83E1D9FA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C40-4D91-B3DC-7D83E1D9FA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C40-4D91-B3DC-7D83E1D9FA23}"/>
              </c:ext>
            </c:extLst>
          </c:dPt>
          <c:cat>
            <c:strRef>
              <c:f>'Datos 3er trimestre'!$B$113:$B$115</c:f>
              <c:strCache>
                <c:ptCount val="3"/>
                <c:pt idx="0">
                  <c:v>Especialidades </c:v>
                </c:pt>
                <c:pt idx="1">
                  <c:v>Maestrías</c:v>
                </c:pt>
                <c:pt idx="2">
                  <c:v>Doctorados</c:v>
                </c:pt>
              </c:strCache>
            </c:strRef>
          </c:cat>
          <c:val>
            <c:numRef>
              <c:f>'Datos 3er trimestre'!$D$113:$D$115</c:f>
              <c:numCache>
                <c:formatCode>0.00</c:formatCode>
                <c:ptCount val="3"/>
                <c:pt idx="0">
                  <c:v>8.6792452830188669</c:v>
                </c:pt>
                <c:pt idx="1">
                  <c:v>91.320754716981128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537-4675-8C89-3BB8BA41A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Total Docentes Becados por Programa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Periodo enero-septiembre 2021</a:t>
            </a:r>
            <a:endParaRPr lang="es-DO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6371159487417015"/>
          <c:y val="0.19514884737006075"/>
          <c:w val="0.30708661417322836"/>
          <c:h val="0.61707696752307473"/>
        </c:manualLayout>
      </c:layout>
      <c:pieChart>
        <c:varyColors val="1"/>
        <c:ser>
          <c:idx val="0"/>
          <c:order val="0"/>
          <c:tx>
            <c:strRef>
              <c:f>'Enero-Sept 2021'!$O$30</c:f>
              <c:strCache>
                <c:ptCount val="1"/>
                <c:pt idx="0">
                  <c:v>Periodo enero-septiembre 2021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56-4D31-9AC5-67E40D9A2FB1}"/>
              </c:ext>
            </c:extLst>
          </c:dPt>
          <c:dPt>
            <c:idx val="1"/>
            <c:bubble3D val="0"/>
            <c:explosion val="3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756-4D31-9AC5-67E40D9A2FB1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756-4D31-9AC5-67E40D9A2FB1}"/>
              </c:ext>
            </c:extLst>
          </c:dPt>
          <c:dLbls>
            <c:dLbl>
              <c:idx val="0"/>
              <c:layout>
                <c:manualLayout>
                  <c:x val="5.176458236838042E-2"/>
                  <c:y val="7.24637405516601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56-4D31-9AC5-67E40D9A2FB1}"/>
                </c:ext>
                <c:ext xmlns:c15="http://schemas.microsoft.com/office/drawing/2012/chart" uri="{CE6537A1-D6FC-4f65-9D91-7224C49458BB}">
                  <c15:layout>
                    <c:manualLayout>
                      <c:w val="9.4603798054654922E-2"/>
                      <c:h val="0.1255315434092040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3.2941176470588238E-2"/>
                  <c:y val="-0.188405535240771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756-4D31-9AC5-67E40D9A2FB1}"/>
                </c:ext>
                <c:ext xmlns:c15="http://schemas.microsoft.com/office/drawing/2012/chart" uri="{CE6537A1-D6FC-4f65-9D91-7224C49458BB}">
                  <c15:layout>
                    <c:manualLayout>
                      <c:w val="0.11869791570171376"/>
                      <c:h val="0.1448552075563134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7647058823529408E-2"/>
                  <c:y val="2.41545801838867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756-4D31-9AC5-67E40D9A2FB1}"/>
                </c:ext>
                <c:ext xmlns:c15="http://schemas.microsoft.com/office/drawing/2012/chart" uri="{CE6537A1-D6FC-4f65-9D91-7224C49458BB}">
                  <c15:layout>
                    <c:manualLayout>
                      <c:w val="9.0086150995831407E-2"/>
                      <c:h val="0.1351933754827587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'Enero-Sept 2021'!$P$28:$R$29</c:f>
              <c:multiLvlStrCache>
                <c:ptCount val="3"/>
                <c:lvl>
                  <c:pt idx="0">
                    <c:v>Inicial</c:v>
                  </c:pt>
                  <c:pt idx="1">
                    <c:v>Continua</c:v>
                  </c:pt>
                  <c:pt idx="2">
                    <c:v>Posgrado</c:v>
                  </c:pt>
                </c:lvl>
                <c:lvl>
                  <c:pt idx="0">
                    <c:v>Becas Otorgadas por Programa periodo enero-septiembre 2021</c:v>
                  </c:pt>
                </c:lvl>
              </c:multiLvlStrCache>
            </c:multiLvlStrRef>
          </c:cat>
          <c:val>
            <c:numRef>
              <c:f>'Enero-Sept 2021'!$P$30:$R$30</c:f>
              <c:numCache>
                <c:formatCode>General</c:formatCode>
                <c:ptCount val="3"/>
                <c:pt idx="0">
                  <c:v>410</c:v>
                </c:pt>
                <c:pt idx="1">
                  <c:v>44434</c:v>
                </c:pt>
                <c:pt idx="2">
                  <c:v>1932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56-4D31-9AC5-67E40D9A2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07812258761771E-2"/>
          <c:y val="0.77717228606174216"/>
          <c:w val="0.87389025783541763"/>
          <c:h val="0.193842217717593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Capacitación Profesional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Programa y Regional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enero-septiembre 2021</a:t>
            </a:r>
            <a:endParaRPr lang="es-DO" sz="10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949781277340333"/>
          <c:y val="0.22767218752828308"/>
          <c:w val="0.85994663167104113"/>
          <c:h val="0.3703346456692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'Enero-Sept 2021'!$P$5:$P$6</c:f>
              <c:strCache>
                <c:ptCount val="2"/>
                <c:pt idx="0">
                  <c:v>Becas Otorgadas por Programa periodo enero-septiembre 2021</c:v>
                </c:pt>
                <c:pt idx="1">
                  <c:v>Inicial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9E-3"/>
                  <c:y val="1.47704939144911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B1B-4949-9FAD-9B318F85FF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887795275590296E-3"/>
                  <c:y val="-6.37258973349185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B1B-4949-9FAD-9B318F85FFC7}"/>
                </c:ext>
                <c:ext xmlns:c15="http://schemas.microsoft.com/office/drawing/2012/chart" uri="{CE6537A1-D6FC-4f65-9D91-7224C49458BB}">
                  <c15:layout>
                    <c:manualLayout>
                      <c:w val="4.3222222222222217E-2"/>
                      <c:h val="4.4400137369559577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1.1807529568984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B1B-4949-9FAD-9B318F85FF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777777777777779E-3"/>
                  <c:y val="5.88160087797071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B1B-4949-9FAD-9B318F85FF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03668756450863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B1B-4949-9FAD-9B318F85FF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925337632079971E-17"/>
                  <c:y val="8.84456522347750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B1B-4949-9FAD-9B318F85FF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1807529568984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B1B-4949-9FAD-9B318F85FF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5.88160087797071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B1B-4949-9FAD-9B318F85FF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185067526415994E-16"/>
                  <c:y val="5.8816008779706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B1B-4949-9FAD-9B318F85FF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7777777777777779E-3"/>
                  <c:y val="1.47704939144911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B1B-4949-9FAD-9B318F85FF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5.881600877970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B1B-4949-9FAD-9B318F85FF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4.9334522874084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B1B-4949-9FAD-9B318F85FF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'Enero-Sept 2021'!$O$7:$O$24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'Enero-Sept 2021'!$P$7:$P$24</c:f>
              <c:numCache>
                <c:formatCode>General</c:formatCode>
                <c:ptCount val="18"/>
                <c:pt idx="0">
                  <c:v>77</c:v>
                </c:pt>
                <c:pt idx="1">
                  <c:v>0</c:v>
                </c:pt>
                <c:pt idx="2">
                  <c:v>1</c:v>
                </c:pt>
                <c:pt idx="3">
                  <c:v>23</c:v>
                </c:pt>
                <c:pt idx="4">
                  <c:v>27</c:v>
                </c:pt>
                <c:pt idx="5">
                  <c:v>12</c:v>
                </c:pt>
                <c:pt idx="6">
                  <c:v>35</c:v>
                </c:pt>
                <c:pt idx="7">
                  <c:v>23</c:v>
                </c:pt>
                <c:pt idx="8">
                  <c:v>6</c:v>
                </c:pt>
                <c:pt idx="9">
                  <c:v>39</c:v>
                </c:pt>
                <c:pt idx="10">
                  <c:v>1</c:v>
                </c:pt>
                <c:pt idx="11">
                  <c:v>1</c:v>
                </c:pt>
                <c:pt idx="12">
                  <c:v>21</c:v>
                </c:pt>
                <c:pt idx="13">
                  <c:v>2</c:v>
                </c:pt>
                <c:pt idx="14">
                  <c:v>97</c:v>
                </c:pt>
                <c:pt idx="15">
                  <c:v>26</c:v>
                </c:pt>
                <c:pt idx="16">
                  <c:v>3</c:v>
                </c:pt>
                <c:pt idx="17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1B-4949-9FAD-9B318F85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1292544"/>
        <c:axId val="3312930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'Enero-Sept 2021'!$Q$5:$Q$6</c15:sqref>
                        </c15:formulaRef>
                      </c:ext>
                    </c:extLst>
                    <c:strCache>
                      <c:ptCount val="2"/>
                      <c:pt idx="0">
                        <c:v>Becas Otorgadas por Programa periodo enero-septiembre 2021</c:v>
                      </c:pt>
                      <c:pt idx="1">
                        <c:v>Continua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'Enero-Sept 2021'!$O$7:$O$24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'Enero-Sept 2021'!$Q$7:$Q$24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1933</c:v>
                      </c:pt>
                      <c:pt idx="1">
                        <c:v>1484</c:v>
                      </c:pt>
                      <c:pt idx="2">
                        <c:v>4067</c:v>
                      </c:pt>
                      <c:pt idx="3">
                        <c:v>4347</c:v>
                      </c:pt>
                      <c:pt idx="4">
                        <c:v>2377</c:v>
                      </c:pt>
                      <c:pt idx="5">
                        <c:v>2163</c:v>
                      </c:pt>
                      <c:pt idx="6">
                        <c:v>1919</c:v>
                      </c:pt>
                      <c:pt idx="7">
                        <c:v>2180</c:v>
                      </c:pt>
                      <c:pt idx="8">
                        <c:v>1488</c:v>
                      </c:pt>
                      <c:pt idx="9">
                        <c:v>2328</c:v>
                      </c:pt>
                      <c:pt idx="10">
                        <c:v>1932</c:v>
                      </c:pt>
                      <c:pt idx="11">
                        <c:v>1761</c:v>
                      </c:pt>
                      <c:pt idx="12">
                        <c:v>1387</c:v>
                      </c:pt>
                      <c:pt idx="13">
                        <c:v>1694</c:v>
                      </c:pt>
                      <c:pt idx="14">
                        <c:v>3679</c:v>
                      </c:pt>
                      <c:pt idx="15">
                        <c:v>2094</c:v>
                      </c:pt>
                      <c:pt idx="16">
                        <c:v>2817</c:v>
                      </c:pt>
                      <c:pt idx="17">
                        <c:v>1534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DB1B-4949-9FAD-9B318F85FFC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'Enero-Sept 2021'!$R$5:$R$6</c15:sqref>
                        </c15:formulaRef>
                      </c:ext>
                    </c:extLst>
                    <c:strCache>
                      <c:ptCount val="2"/>
                      <c:pt idx="0">
                        <c:v>Becas Otorgadas por Programa periodo enero-septiembre 2021</c:v>
                      </c:pt>
                      <c:pt idx="1">
                        <c:v>Posgrado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'Enero-Sept 2021'!$O$7:$O$24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'Enero-Sept 2021'!$R$7:$R$24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49</c:v>
                      </c:pt>
                      <c:pt idx="1">
                        <c:v>99</c:v>
                      </c:pt>
                      <c:pt idx="2">
                        <c:v>140</c:v>
                      </c:pt>
                      <c:pt idx="3">
                        <c:v>272</c:v>
                      </c:pt>
                      <c:pt idx="4">
                        <c:v>153</c:v>
                      </c:pt>
                      <c:pt idx="5">
                        <c:v>72</c:v>
                      </c:pt>
                      <c:pt idx="6">
                        <c:v>140</c:v>
                      </c:pt>
                      <c:pt idx="7">
                        <c:v>102</c:v>
                      </c:pt>
                      <c:pt idx="8">
                        <c:v>23</c:v>
                      </c:pt>
                      <c:pt idx="9">
                        <c:v>196</c:v>
                      </c:pt>
                      <c:pt idx="10">
                        <c:v>41</c:v>
                      </c:pt>
                      <c:pt idx="11">
                        <c:v>92</c:v>
                      </c:pt>
                      <c:pt idx="12">
                        <c:v>18</c:v>
                      </c:pt>
                      <c:pt idx="13">
                        <c:v>8</c:v>
                      </c:pt>
                      <c:pt idx="14">
                        <c:v>306</c:v>
                      </c:pt>
                      <c:pt idx="15">
                        <c:v>17</c:v>
                      </c:pt>
                      <c:pt idx="16">
                        <c:v>63</c:v>
                      </c:pt>
                      <c:pt idx="17">
                        <c:v>106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DB1B-4949-9FAD-9B318F85FFC7}"/>
                  </c:ext>
                </c:extLst>
              </c15:ser>
            </c15:filteredBarSeries>
          </c:ext>
        </c:extLst>
      </c:barChart>
      <c:catAx>
        <c:axId val="33129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1293088"/>
        <c:crosses val="autoZero"/>
        <c:auto val="1"/>
        <c:lblAlgn val="ctr"/>
        <c:lblOffset val="100"/>
        <c:noMultiLvlLbl val="0"/>
      </c:catAx>
      <c:valAx>
        <c:axId val="3312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129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Capacitación Profesional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Programa y Regional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enero-septiembre 2021</a:t>
            </a:r>
            <a:endParaRPr lang="es-DO" sz="10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949781277340333"/>
          <c:y val="0.22767218752828308"/>
          <c:w val="0.85994663167104113"/>
          <c:h val="0.370334645669291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'Enero-Sept 2021'!$Q$5:$Q$6</c:f>
              <c:strCache>
                <c:ptCount val="2"/>
                <c:pt idx="0">
                  <c:v>Becas Otorgadas por Programa periodo enero-septiembre 2021</c:v>
                </c:pt>
                <c:pt idx="1">
                  <c:v>Continua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'Enero-Sept 2021'!$O$7:$O$24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'Enero-Sept 2021'!$Q$7:$Q$24</c:f>
              <c:numCache>
                <c:formatCode>General</c:formatCode>
                <c:ptCount val="18"/>
                <c:pt idx="0">
                  <c:v>1933</c:v>
                </c:pt>
                <c:pt idx="1">
                  <c:v>1484</c:v>
                </c:pt>
                <c:pt idx="2">
                  <c:v>4067</c:v>
                </c:pt>
                <c:pt idx="3">
                  <c:v>4347</c:v>
                </c:pt>
                <c:pt idx="4">
                  <c:v>2377</c:v>
                </c:pt>
                <c:pt idx="5">
                  <c:v>2163</c:v>
                </c:pt>
                <c:pt idx="6">
                  <c:v>1919</c:v>
                </c:pt>
                <c:pt idx="7">
                  <c:v>2180</c:v>
                </c:pt>
                <c:pt idx="8">
                  <c:v>1488</c:v>
                </c:pt>
                <c:pt idx="9">
                  <c:v>2328</c:v>
                </c:pt>
                <c:pt idx="10">
                  <c:v>1932</c:v>
                </c:pt>
                <c:pt idx="11">
                  <c:v>1761</c:v>
                </c:pt>
                <c:pt idx="12">
                  <c:v>1387</c:v>
                </c:pt>
                <c:pt idx="13">
                  <c:v>1694</c:v>
                </c:pt>
                <c:pt idx="14">
                  <c:v>3679</c:v>
                </c:pt>
                <c:pt idx="15">
                  <c:v>2094</c:v>
                </c:pt>
                <c:pt idx="16">
                  <c:v>2817</c:v>
                </c:pt>
                <c:pt idx="17">
                  <c:v>1534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62-4AF5-A455-226334880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1295264"/>
        <c:axId val="3168055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'Enero-Sept 2021'!$P$5:$P$6</c15:sqref>
                        </c15:formulaRef>
                      </c:ext>
                    </c:extLst>
                    <c:strCache>
                      <c:ptCount val="2"/>
                      <c:pt idx="0">
                        <c:v>Becas Otorgadas por Programa periodo enero-septiembre 2021</c:v>
                      </c:pt>
                      <c:pt idx="1">
                        <c:v>Inicial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1.2731334408019993E-17"/>
                        <c:y val="8.2431749594413066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0-5F62-4AF5-A455-2263348805BB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'Enero-Sept 2021'!$O$7:$O$24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'Enero-Sept 2021'!$P$7:$P$24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77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23</c:v>
                      </c:pt>
                      <c:pt idx="4">
                        <c:v>27</c:v>
                      </c:pt>
                      <c:pt idx="5">
                        <c:v>12</c:v>
                      </c:pt>
                      <c:pt idx="6">
                        <c:v>35</c:v>
                      </c:pt>
                      <c:pt idx="7">
                        <c:v>23</c:v>
                      </c:pt>
                      <c:pt idx="8">
                        <c:v>6</c:v>
                      </c:pt>
                      <c:pt idx="9">
                        <c:v>39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21</c:v>
                      </c:pt>
                      <c:pt idx="13">
                        <c:v>2</c:v>
                      </c:pt>
                      <c:pt idx="14">
                        <c:v>97</c:v>
                      </c:pt>
                      <c:pt idx="15">
                        <c:v>26</c:v>
                      </c:pt>
                      <c:pt idx="16">
                        <c:v>3</c:v>
                      </c:pt>
                      <c:pt idx="17">
                        <c:v>16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5F62-4AF5-A455-2263348805B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'Enero-Sept 2021'!$R$5:$R$6</c15:sqref>
                        </c15:formulaRef>
                      </c:ext>
                    </c:extLst>
                    <c:strCache>
                      <c:ptCount val="2"/>
                      <c:pt idx="0">
                        <c:v>Becas Otorgadas por Programa periodo enero-septiembre 2021</c:v>
                      </c:pt>
                      <c:pt idx="1">
                        <c:v>Posgrado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'Enero-Sept 2021'!$O$7:$O$24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'Enero-Sept 2021'!$R$7:$R$24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49</c:v>
                      </c:pt>
                      <c:pt idx="1">
                        <c:v>99</c:v>
                      </c:pt>
                      <c:pt idx="2">
                        <c:v>140</c:v>
                      </c:pt>
                      <c:pt idx="3">
                        <c:v>272</c:v>
                      </c:pt>
                      <c:pt idx="4">
                        <c:v>153</c:v>
                      </c:pt>
                      <c:pt idx="5">
                        <c:v>72</c:v>
                      </c:pt>
                      <c:pt idx="6">
                        <c:v>140</c:v>
                      </c:pt>
                      <c:pt idx="7">
                        <c:v>102</c:v>
                      </c:pt>
                      <c:pt idx="8">
                        <c:v>23</c:v>
                      </c:pt>
                      <c:pt idx="9">
                        <c:v>196</c:v>
                      </c:pt>
                      <c:pt idx="10">
                        <c:v>41</c:v>
                      </c:pt>
                      <c:pt idx="11">
                        <c:v>92</c:v>
                      </c:pt>
                      <c:pt idx="12">
                        <c:v>18</c:v>
                      </c:pt>
                      <c:pt idx="13">
                        <c:v>8</c:v>
                      </c:pt>
                      <c:pt idx="14">
                        <c:v>306</c:v>
                      </c:pt>
                      <c:pt idx="15">
                        <c:v>17</c:v>
                      </c:pt>
                      <c:pt idx="16">
                        <c:v>63</c:v>
                      </c:pt>
                      <c:pt idx="17">
                        <c:v>106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5F62-4AF5-A455-2263348805BB}"/>
                  </c:ext>
                </c:extLst>
              </c15:ser>
            </c15:filteredBarSeries>
          </c:ext>
        </c:extLst>
      </c:barChart>
      <c:catAx>
        <c:axId val="3312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16805520"/>
        <c:crosses val="autoZero"/>
        <c:auto val="1"/>
        <c:lblAlgn val="ctr"/>
        <c:lblOffset val="100"/>
        <c:noMultiLvlLbl val="0"/>
      </c:catAx>
      <c:valAx>
        <c:axId val="3168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129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Capacitación Profesional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Programa y Regional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enero-septiembre 2021</a:t>
            </a:r>
            <a:endParaRPr lang="es-DO" sz="10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949781277340333"/>
          <c:y val="0.22767218752828308"/>
          <c:w val="0.85994663167104113"/>
          <c:h val="0.3703346456692914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'Enero-Sept 2021'!$R$5:$R$6</c:f>
              <c:strCache>
                <c:ptCount val="2"/>
                <c:pt idx="0">
                  <c:v>Becas Otorgadas por Programa periodo enero-septiembre 2021</c:v>
                </c:pt>
                <c:pt idx="1">
                  <c:v>Posgrado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'Enero-Sept 2021'!$O$7:$O$24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'Enero-Sept 2021'!$R$7:$R$24</c:f>
              <c:numCache>
                <c:formatCode>General</c:formatCode>
                <c:ptCount val="18"/>
                <c:pt idx="0">
                  <c:v>49</c:v>
                </c:pt>
                <c:pt idx="1">
                  <c:v>99</c:v>
                </c:pt>
                <c:pt idx="2">
                  <c:v>140</c:v>
                </c:pt>
                <c:pt idx="3">
                  <c:v>272</c:v>
                </c:pt>
                <c:pt idx="4">
                  <c:v>153</c:v>
                </c:pt>
                <c:pt idx="5">
                  <c:v>72</c:v>
                </c:pt>
                <c:pt idx="6">
                  <c:v>140</c:v>
                </c:pt>
                <c:pt idx="7">
                  <c:v>102</c:v>
                </c:pt>
                <c:pt idx="8">
                  <c:v>23</c:v>
                </c:pt>
                <c:pt idx="9">
                  <c:v>196</c:v>
                </c:pt>
                <c:pt idx="10">
                  <c:v>41</c:v>
                </c:pt>
                <c:pt idx="11">
                  <c:v>92</c:v>
                </c:pt>
                <c:pt idx="12">
                  <c:v>18</c:v>
                </c:pt>
                <c:pt idx="13">
                  <c:v>8</c:v>
                </c:pt>
                <c:pt idx="14">
                  <c:v>306</c:v>
                </c:pt>
                <c:pt idx="15">
                  <c:v>17</c:v>
                </c:pt>
                <c:pt idx="16">
                  <c:v>63</c:v>
                </c:pt>
                <c:pt idx="17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41-4D66-985C-71C57933E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6807152"/>
        <c:axId val="3168076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'Enero-Sept 2021'!$P$5:$P$6</c15:sqref>
                        </c15:formulaRef>
                      </c:ext>
                    </c:extLst>
                    <c:strCache>
                      <c:ptCount val="2"/>
                      <c:pt idx="0">
                        <c:v>Becas Otorgadas por Programa periodo enero-septiembre 2021</c:v>
                      </c:pt>
                      <c:pt idx="1">
                        <c:v>Inicial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1.2731334408019993E-17"/>
                        <c:y val="8.2431749594413066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0-0C41-4D66-985C-71C57933ED3F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'Enero-Sept 2021'!$O$7:$O$24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'Enero-Sept 2021'!$P$7:$P$24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77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23</c:v>
                      </c:pt>
                      <c:pt idx="4">
                        <c:v>27</c:v>
                      </c:pt>
                      <c:pt idx="5">
                        <c:v>12</c:v>
                      </c:pt>
                      <c:pt idx="6">
                        <c:v>35</c:v>
                      </c:pt>
                      <c:pt idx="7">
                        <c:v>23</c:v>
                      </c:pt>
                      <c:pt idx="8">
                        <c:v>6</c:v>
                      </c:pt>
                      <c:pt idx="9">
                        <c:v>39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21</c:v>
                      </c:pt>
                      <c:pt idx="13">
                        <c:v>2</c:v>
                      </c:pt>
                      <c:pt idx="14">
                        <c:v>97</c:v>
                      </c:pt>
                      <c:pt idx="15">
                        <c:v>26</c:v>
                      </c:pt>
                      <c:pt idx="16">
                        <c:v>3</c:v>
                      </c:pt>
                      <c:pt idx="17">
                        <c:v>16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0C41-4D66-985C-71C57933ED3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'Enero-Sept 2021'!$Q$5:$Q$6</c15:sqref>
                        </c15:formulaRef>
                      </c:ext>
                    </c:extLst>
                    <c:strCache>
                      <c:ptCount val="2"/>
                      <c:pt idx="0">
                        <c:v>Becas Otorgadas por Programa periodo enero-septiembre 2021</c:v>
                      </c:pt>
                      <c:pt idx="1">
                        <c:v>Continua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'Enero-Sept 2021'!$O$7:$O$24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'Enero-Sept 2021'!$Q$7:$Q$24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1933</c:v>
                      </c:pt>
                      <c:pt idx="1">
                        <c:v>1484</c:v>
                      </c:pt>
                      <c:pt idx="2">
                        <c:v>4067</c:v>
                      </c:pt>
                      <c:pt idx="3">
                        <c:v>4347</c:v>
                      </c:pt>
                      <c:pt idx="4">
                        <c:v>2377</c:v>
                      </c:pt>
                      <c:pt idx="5">
                        <c:v>2163</c:v>
                      </c:pt>
                      <c:pt idx="6">
                        <c:v>1919</c:v>
                      </c:pt>
                      <c:pt idx="7">
                        <c:v>2180</c:v>
                      </c:pt>
                      <c:pt idx="8">
                        <c:v>1488</c:v>
                      </c:pt>
                      <c:pt idx="9">
                        <c:v>2328</c:v>
                      </c:pt>
                      <c:pt idx="10">
                        <c:v>1932</c:v>
                      </c:pt>
                      <c:pt idx="11">
                        <c:v>1761</c:v>
                      </c:pt>
                      <c:pt idx="12">
                        <c:v>1387</c:v>
                      </c:pt>
                      <c:pt idx="13">
                        <c:v>1694</c:v>
                      </c:pt>
                      <c:pt idx="14">
                        <c:v>3679</c:v>
                      </c:pt>
                      <c:pt idx="15">
                        <c:v>2094</c:v>
                      </c:pt>
                      <c:pt idx="16">
                        <c:v>2817</c:v>
                      </c:pt>
                      <c:pt idx="17">
                        <c:v>1534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0C41-4D66-985C-71C57933ED3F}"/>
                  </c:ext>
                </c:extLst>
              </c15:ser>
            </c15:filteredBarSeries>
          </c:ext>
        </c:extLst>
      </c:barChart>
      <c:catAx>
        <c:axId val="31680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16807696"/>
        <c:crosses val="autoZero"/>
        <c:auto val="1"/>
        <c:lblAlgn val="ctr"/>
        <c:lblOffset val="100"/>
        <c:noMultiLvlLbl val="0"/>
      </c:catAx>
      <c:valAx>
        <c:axId val="31680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1680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Posgrado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según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julio-septiembre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270602415110317"/>
          <c:y val="1.8306631757537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8871294089682947"/>
          <c:y val="0.27205935254611602"/>
          <c:w val="0.66319718564475927"/>
          <c:h val="0.6375706559310316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trimestre'!$B$132:$B$141</c:f>
              <c:strCache>
                <c:ptCount val="10"/>
                <c:pt idx="0">
                  <c:v>Tic - Informatica</c:v>
                </c:pt>
                <c:pt idx="1">
                  <c:v>Quimica</c:v>
                </c:pt>
                <c:pt idx="2">
                  <c:v>Matemática</c:v>
                </c:pt>
                <c:pt idx="3">
                  <c:v>Investigación e Innovación</c:v>
                </c:pt>
                <c:pt idx="4">
                  <c:v>Educación Inicial</c:v>
                </c:pt>
                <c:pt idx="5">
                  <c:v>Lengua Española</c:v>
                </c:pt>
                <c:pt idx="6">
                  <c:v>Inglés</c:v>
                </c:pt>
                <c:pt idx="7">
                  <c:v>Evaluación Educativa</c:v>
                </c:pt>
                <c:pt idx="8">
                  <c:v>Artes y Educación</c:v>
                </c:pt>
                <c:pt idx="9">
                  <c:v>Gestión Administrativa y Pedagógica</c:v>
                </c:pt>
              </c:strCache>
            </c:strRef>
          </c:cat>
          <c:val>
            <c:numRef>
              <c:f>'Datos 3er trimestre'!$C$132:$C$141</c:f>
              <c:numCache>
                <c:formatCode>_-* #,##0_-;\-* #,##0_-;_-* "-"??_-;_-@_-</c:formatCode>
                <c:ptCount val="10"/>
                <c:pt idx="0">
                  <c:v>207</c:v>
                </c:pt>
                <c:pt idx="1">
                  <c:v>119</c:v>
                </c:pt>
                <c:pt idx="2">
                  <c:v>94</c:v>
                </c:pt>
                <c:pt idx="3">
                  <c:v>192</c:v>
                </c:pt>
                <c:pt idx="4">
                  <c:v>95</c:v>
                </c:pt>
                <c:pt idx="5">
                  <c:v>40</c:v>
                </c:pt>
                <c:pt idx="6">
                  <c:v>47</c:v>
                </c:pt>
                <c:pt idx="7">
                  <c:v>115</c:v>
                </c:pt>
                <c:pt idx="8">
                  <c:v>52</c:v>
                </c:pt>
                <c:pt idx="9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59-43F9-9AE1-F35D301F12FF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28865971570752069"/>
                  <c:y val="-2.979514081136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900-4D7C-B2D5-DF58F4E16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1130673179459"/>
                  <c:y val="-1.9863427207577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900-4D7C-B2D5-DF58F4E16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783480048845943E-2"/>
                  <c:y val="-1.489757040568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900-4D7C-B2D5-DF58F4E16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4742261346358904"/>
                  <c:y val="-2.4829284009471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900-4D7C-B2D5-DF58F4E16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347054861851655E-2"/>
                  <c:y val="-1.489757040568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900-4D7C-B2D5-DF58F4E16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745700747977114E-2"/>
                  <c:y val="-1.489757040568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900-4D7C-B2D5-DF58F4E16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182125934971471E-2"/>
                  <c:y val="-1.489757040568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00-4D7C-B2D5-DF58F4E16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1340203117081159"/>
                  <c:y val="-9.9317136037887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900-4D7C-B2D5-DF58F4E16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1546377804914285E-2"/>
                  <c:y val="-1.9863427207577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00-4D7C-B2D5-DF58F4E16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3000400642224472E-17"/>
                  <c:y val="-1.489757040568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00-4D7C-B2D5-DF58F4E16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trimestre'!$B$132:$B$141</c:f>
              <c:strCache>
                <c:ptCount val="10"/>
                <c:pt idx="0">
                  <c:v>Tic - Informatica</c:v>
                </c:pt>
                <c:pt idx="1">
                  <c:v>Quimica</c:v>
                </c:pt>
                <c:pt idx="2">
                  <c:v>Matemática</c:v>
                </c:pt>
                <c:pt idx="3">
                  <c:v>Investigación e Innovación</c:v>
                </c:pt>
                <c:pt idx="4">
                  <c:v>Educación Inicial</c:v>
                </c:pt>
                <c:pt idx="5">
                  <c:v>Lengua Española</c:v>
                </c:pt>
                <c:pt idx="6">
                  <c:v>Inglés</c:v>
                </c:pt>
                <c:pt idx="7">
                  <c:v>Evaluación Educativa</c:v>
                </c:pt>
                <c:pt idx="8">
                  <c:v>Artes y Educación</c:v>
                </c:pt>
                <c:pt idx="9">
                  <c:v>Gestión Administrativa y Pedagógica</c:v>
                </c:pt>
              </c:strCache>
            </c:strRef>
          </c:cat>
          <c:val>
            <c:numRef>
              <c:f>'Datos 3er trimestre'!$D$132:$D$141</c:f>
              <c:numCache>
                <c:formatCode>0.00%</c:formatCode>
                <c:ptCount val="10"/>
                <c:pt idx="0">
                  <c:v>0.19528301886792454</c:v>
                </c:pt>
                <c:pt idx="1">
                  <c:v>0.11226415094339623</c:v>
                </c:pt>
                <c:pt idx="2">
                  <c:v>8.8679245283018862E-2</c:v>
                </c:pt>
                <c:pt idx="3">
                  <c:v>0.1811320754716981</c:v>
                </c:pt>
                <c:pt idx="4">
                  <c:v>8.9622641509433956E-2</c:v>
                </c:pt>
                <c:pt idx="5">
                  <c:v>3.7735849056603772E-2</c:v>
                </c:pt>
                <c:pt idx="6">
                  <c:v>4.4339622641509431E-2</c:v>
                </c:pt>
                <c:pt idx="7">
                  <c:v>0.10849056603773585</c:v>
                </c:pt>
                <c:pt idx="8">
                  <c:v>4.9056603773584909E-2</c:v>
                </c:pt>
                <c:pt idx="9">
                  <c:v>9.3396226415094333E-2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00-4D7C-B2D5-DF58F4E16F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4161600"/>
        <c:axId val="224153440"/>
        <c:axId val="0"/>
        <c:extLst xmlns:c16r2="http://schemas.microsoft.com/office/drawing/2015/06/chart"/>
      </c:bar3DChart>
      <c:valAx>
        <c:axId val="22415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4161600"/>
        <c:crosses val="autoZero"/>
        <c:crossBetween val="between"/>
      </c:valAx>
      <c:catAx>
        <c:axId val="22416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4153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Desarrollo Profesional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b="1"/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por Tipo de Programa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b="1"/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julio-septiembre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699271168757513"/>
          <c:y val="3.992015968063871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014487614262348"/>
          <c:y val="0.25871874568310538"/>
          <c:w val="0.61695663101773623"/>
          <c:h val="0.4691752524269719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3E3-4F02-9305-04CF895E49A5}"/>
              </c:ext>
            </c:extLst>
          </c:dPt>
          <c:dPt>
            <c:idx val="1"/>
            <c:bubble3D val="0"/>
            <c:explosion val="38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8D5-484D-B7C9-57FC694353D4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D5-484D-B7C9-57FC694353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8D5-484D-B7C9-57FC694353D4}"/>
              </c:ext>
            </c:extLst>
          </c:dPt>
          <c:dLbls>
            <c:dLbl>
              <c:idx val="0"/>
              <c:layout>
                <c:manualLayout>
                  <c:x val="5.4394312908161338E-2"/>
                  <c:y val="1.76877740581828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A9EEBD4-B285-4488-B964-C8EC3830E519}" type="VALU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0.6%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3E3-4F02-9305-04CF895E49A5}"/>
                </c:ext>
                <c:ext xmlns:c15="http://schemas.microsoft.com/office/drawing/2012/chart" uri="{CE6537A1-D6FC-4f65-9D91-7224C49458BB}">
                  <c15:layout>
                    <c:manualLayout>
                      <c:w val="9.1141420991264127E-2"/>
                      <c:h val="0.1077247080641865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9120709482851404E-2"/>
                  <c:y val="-0.166442076476967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B38EC9F-3E4F-4288-919B-EC6B20082AAE}" type="VALU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92.8%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8D5-484D-B7C9-57FC694353D4}"/>
                </c:ext>
                <c:ext xmlns:c15="http://schemas.microsoft.com/office/drawing/2012/chart" uri="{CE6537A1-D6FC-4f65-9D91-7224C49458BB}">
                  <c15:layout>
                    <c:manualLayout>
                      <c:w val="0.12865938358456477"/>
                      <c:h val="0.1227145708582834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6083086248121009E-2"/>
                  <c:y val="-5.616483568296519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01842-36C4-4543-9207-957FABB1E1A1}" type="VALU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0.5%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8D5-484D-B7C9-57FC694353D4}"/>
                </c:ext>
                <c:ext xmlns:c15="http://schemas.microsoft.com/office/drawing/2012/chart" uri="{CE6537A1-D6FC-4f65-9D91-7224C49458BB}">
                  <c15:layout>
                    <c:manualLayout>
                      <c:w val="9.9981998179277026E-2"/>
                      <c:h val="0.1236927719364420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3.6314037340511994E-2"/>
                  <c:y val="-1.2740817577443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0FFA0DA-6739-410A-A23D-28A67D423D51}" type="VALU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6.1%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8D5-484D-B7C9-57FC694353D4}"/>
                </c:ext>
                <c:ext xmlns:c15="http://schemas.microsoft.com/office/drawing/2012/chart" uri="{CE6537A1-D6FC-4f65-9D91-7224C49458BB}">
                  <c15:layout>
                    <c:manualLayout>
                      <c:w val="9.6793593291796959E-2"/>
                      <c:h val="0.11171672403225046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'Datos 3er trimestre'!$B$154:$C$157</c:f>
              <c:multiLvlStrCache>
                <c:ptCount val="4"/>
                <c:lvl>
                  <c:pt idx="0">
                    <c:v>Licenciaturas</c:v>
                  </c:pt>
                  <c:pt idx="1">
                    <c:v>Diplomados, Talleres, Congresos, Cursos y Seminarios.</c:v>
                  </c:pt>
                  <c:pt idx="2">
                    <c:v>Estrategia de Formación Continua Centrada en la Escuela (EFCCE)</c:v>
                  </c:pt>
                  <c:pt idx="3">
                    <c:v>Especialidades, maestrías y doctorados</c:v>
                  </c:pt>
                </c:lvl>
                <c:lvl>
                  <c:pt idx="0">
                    <c:v>Formación Inicial</c:v>
                  </c:pt>
                  <c:pt idx="1">
                    <c:v>Formación Continua</c:v>
                  </c:pt>
                  <c:pt idx="3">
                    <c:v>Posgrado</c:v>
                  </c:pt>
                </c:lvl>
              </c:multiLvlStrCache>
            </c:multiLvlStrRef>
          </c:cat>
          <c:val>
            <c:numRef>
              <c:f>'Datos 3er trimestre'!$D$154:$D$157</c:f>
              <c:numCache>
                <c:formatCode>_-* #,##0_-;\-* #,##0_-;_-* "-"??_-;_-@_-</c:formatCode>
                <c:ptCount val="4"/>
                <c:pt idx="0">
                  <c:v>104</c:v>
                </c:pt>
                <c:pt idx="1">
                  <c:v>15996</c:v>
                </c:pt>
                <c:pt idx="2">
                  <c:v>80</c:v>
                </c:pt>
                <c:pt idx="3">
                  <c:v>1060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D5-484D-B7C9-57FC694353D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62A-4DDA-8138-423F0A0C67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62A-4DDA-8138-423F0A0C67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62A-4DDA-8138-423F0A0C67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62A-4DDA-8138-423F0A0C673E}"/>
              </c:ext>
            </c:extLst>
          </c:dPt>
          <c:cat>
            <c:multiLvlStrRef>
              <c:f>'Datos 3er trimestre'!$B$154:$C$157</c:f>
              <c:multiLvlStrCache>
                <c:ptCount val="4"/>
                <c:lvl>
                  <c:pt idx="0">
                    <c:v>Licenciaturas</c:v>
                  </c:pt>
                  <c:pt idx="1">
                    <c:v>Diplomados, Talleres, Congresos, Cursos y Seminarios.</c:v>
                  </c:pt>
                  <c:pt idx="2">
                    <c:v>Estrategia de Formación Continua Centrada en la Escuela (EFCCE)</c:v>
                  </c:pt>
                  <c:pt idx="3">
                    <c:v>Especialidades, maestrías y doctorados</c:v>
                  </c:pt>
                </c:lvl>
                <c:lvl>
                  <c:pt idx="0">
                    <c:v>Formación Inicial</c:v>
                  </c:pt>
                  <c:pt idx="1">
                    <c:v>Formación Continua</c:v>
                  </c:pt>
                  <c:pt idx="3">
                    <c:v>Posgrado</c:v>
                  </c:pt>
                </c:lvl>
              </c:multiLvlStrCache>
            </c:multiLvlStrRef>
          </c:cat>
          <c:val>
            <c:numRef>
              <c:f>'Datos 3er trimestre'!$E$154:$E$157</c:f>
              <c:numCache>
                <c:formatCode>0%</c:formatCode>
                <c:ptCount val="4"/>
                <c:pt idx="0">
                  <c:v>6.0324825986078886E-3</c:v>
                </c:pt>
                <c:pt idx="1">
                  <c:v>0.92784222737819022</c:v>
                </c:pt>
                <c:pt idx="2" formatCode="0.0%">
                  <c:v>4.6403712296983757E-3</c:v>
                </c:pt>
                <c:pt idx="3">
                  <c:v>6.1484918793503478E-2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C42-496E-8AF3-B35A0E538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622146632960567E-2"/>
          <c:y val="0.69659034397016162"/>
          <c:w val="0.85327717297809735"/>
          <c:h val="0.30340987316705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que concluyeron la formación, por Tipo de Programa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julio-septiembre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60522618848657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26124387848652E-2"/>
          <c:y val="0.29197201416904606"/>
          <c:w val="0.91711714063498895"/>
          <c:h val="0.40093603914464609"/>
        </c:manualLayout>
      </c:layout>
      <c:pie3D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782-4B73-9536-F35DA18F0955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82-4B73-9536-F35DA18F0955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782-4B73-9536-F35DA18F0955}"/>
              </c:ext>
            </c:extLst>
          </c:dPt>
          <c:dLbls>
            <c:dLbl>
              <c:idx val="0"/>
              <c:layout>
                <c:manualLayout>
                  <c:x val="5.9908332295287775E-2"/>
                  <c:y val="4.8858026421034935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782-4B73-9536-F35DA18F09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891888517588567"/>
                  <c:y val="-0.2288434119540226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1C9A2A2-C4BD-4204-A875-71B5B88874D4}" type="VALU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93.7%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782-4B73-9536-F35DA18F0955}"/>
                </c:ext>
                <c:ext xmlns:c15="http://schemas.microsoft.com/office/drawing/2012/chart" uri="{CE6537A1-D6FC-4f65-9D91-7224C49458BB}">
                  <c15:layout>
                    <c:manualLayout>
                      <c:w val="0.15945941421311932"/>
                      <c:h val="0.1536684277293499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3.2432423229786983E-2"/>
                  <c:y val="3.633092451787906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E61F1E1-77AC-4298-B1E0-51D29CB30D00}" type="VALU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6.93%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782-4B73-9536-F35DA18F0955}"/>
                </c:ext>
                <c:ext xmlns:c15="http://schemas.microsoft.com/office/drawing/2012/chart" uri="{CE6537A1-D6FC-4f65-9D91-7224C49458BB}">
                  <c15:layout>
                    <c:manualLayout>
                      <c:w val="0.12432428904751676"/>
                      <c:h val="0.1224725814985796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'Datos 3er trimestre'!$B$171:$C$173</c:f>
              <c:multiLvlStrCache>
                <c:ptCount val="3"/>
                <c:lvl>
                  <c:pt idx="0">
                    <c:v>Licenciatura</c:v>
                  </c:pt>
                  <c:pt idx="1">
                    <c:v>Diplomados, talleres, congresos, cursos y seminarios.</c:v>
                  </c:pt>
                  <c:pt idx="2">
                    <c:v>Especialidades, Maestrías y Doctorados</c:v>
                  </c:pt>
                </c:lvl>
                <c:lvl>
                  <c:pt idx="0">
                    <c:v>Formación Inicial</c:v>
                  </c:pt>
                  <c:pt idx="1">
                    <c:v>Formación Continua</c:v>
                  </c:pt>
                  <c:pt idx="2">
                    <c:v>Posgrado</c:v>
                  </c:pt>
                </c:lvl>
              </c:multiLvlStrCache>
            </c:multiLvlStrRef>
          </c:cat>
          <c:val>
            <c:numRef>
              <c:f>'Datos 3er trimestre'!$D$171:$D$173</c:f>
              <c:numCache>
                <c:formatCode>General</c:formatCode>
                <c:ptCount val="3"/>
                <c:pt idx="0">
                  <c:v>0</c:v>
                </c:pt>
                <c:pt idx="1">
                  <c:v>6542</c:v>
                </c:pt>
                <c:pt idx="2">
                  <c:v>487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82-4B73-9536-F35DA18F0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760860108999047E-2"/>
          <c:y val="0.71172514000208031"/>
          <c:w val="0.93689269010635157"/>
          <c:h val="0.2882748599979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Formación Inicial - Apertura de Programas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según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julio-septiembre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7556402524152567"/>
          <c:y val="1.9093019678293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9415912740027137"/>
          <c:y val="0.29780858178011732"/>
          <c:w val="0.55974618296866385"/>
          <c:h val="0.493174749401906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3er trimestre'!$C$30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trimestre'!$B$31:$B$34</c:f>
              <c:strCache>
                <c:ptCount val="4"/>
                <c:pt idx="0">
                  <c:v>Matemática</c:v>
                </c:pt>
                <c:pt idx="1">
                  <c:v>Lengua Española</c:v>
                </c:pt>
                <c:pt idx="2">
                  <c:v>Inglés</c:v>
                </c:pt>
                <c:pt idx="3">
                  <c:v>Educación Fisica</c:v>
                </c:pt>
              </c:strCache>
            </c:strRef>
          </c:cat>
          <c:val>
            <c:numRef>
              <c:f>'Datos 3er trimestre'!$C$31:$C$34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BE-42A7-8705-278F1A22E7FC}"/>
            </c:ext>
          </c:extLst>
        </c:ser>
        <c:ser>
          <c:idx val="1"/>
          <c:order val="1"/>
          <c:tx>
            <c:strRef>
              <c:f>'Datos 3er trimestre'!$D$30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43641835966892401"/>
                  <c:y val="1.6842101540632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8BE-42A7-8705-278F1A22E7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4379232505643342"/>
                  <c:y val="2.245613538750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8BE-42A7-8705-278F1A22E7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4680210684725357"/>
                  <c:y val="1.6842101540632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8BE-42A7-8705-278F1A22E7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44243792325056447"/>
                  <c:y val="1.6842101540632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8BE-42A7-8705-278F1A22E7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3er trimestre'!$B$31:$B$34</c:f>
              <c:strCache>
                <c:ptCount val="4"/>
                <c:pt idx="0">
                  <c:v>Matemática</c:v>
                </c:pt>
                <c:pt idx="1">
                  <c:v>Lengua Española</c:v>
                </c:pt>
                <c:pt idx="2">
                  <c:v>Inglés</c:v>
                </c:pt>
                <c:pt idx="3">
                  <c:v>Educación Fisica</c:v>
                </c:pt>
              </c:strCache>
            </c:strRef>
          </c:cat>
          <c:val>
            <c:numRef>
              <c:f>'Datos 3er trimestre'!$D$31:$D$34</c:f>
              <c:numCache>
                <c:formatCode>0%</c:formatCode>
                <c:ptCount val="4"/>
                <c:pt idx="0">
                  <c:v>0.33333333333333331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8BE-42A7-8705-278F1A22E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4160512"/>
        <c:axId val="224153984"/>
      </c:barChart>
      <c:catAx>
        <c:axId val="22416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4153984"/>
        <c:crosses val="autoZero"/>
        <c:auto val="1"/>
        <c:lblAlgn val="ctr"/>
        <c:lblOffset val="100"/>
        <c:noMultiLvlLbl val="0"/>
      </c:catAx>
      <c:valAx>
        <c:axId val="22415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416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Posgrado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julio-septiembre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403-432A-8247-805D1D21EB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403-432A-8247-805D1D21EB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403-432A-8247-805D1D21EBD9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403-432A-8247-805D1D21EBD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403-432A-8247-805D1D21EBD9}"/>
              </c:ext>
            </c:extLst>
          </c:dPt>
          <c:dLbls>
            <c:dLbl>
              <c:idx val="0"/>
              <c:layout>
                <c:manualLayout>
                  <c:x val="-0.12569570313144812"/>
                  <c:y val="-6.039056956880347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734908136482944E-2"/>
                  <c:y val="-0.1493000644560100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757308638307021E-2"/>
                  <c:y val="-6.805667188322711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002938311956289E-2"/>
                  <c:y val="-9.6331771414926073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219795638752703"/>
                  <c:y val="-2.156051248246215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'Datos 3er trimestre'!$B$235:$B$239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3er trimestre'!$C$235:$C$239</c:f>
              <c:numCache>
                <c:formatCode>General</c:formatCode>
                <c:ptCount val="5"/>
                <c:pt idx="0">
                  <c:v>438</c:v>
                </c:pt>
                <c:pt idx="1">
                  <c:v>233</c:v>
                </c:pt>
                <c:pt idx="2">
                  <c:v>166</c:v>
                </c:pt>
                <c:pt idx="3">
                  <c:v>72</c:v>
                </c:pt>
                <c:pt idx="4">
                  <c:v>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03-432A-8247-805D1D21EBD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CC4-462F-9C7B-8E565A9E9C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CC4-462F-9C7B-8E565A9E9C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CC4-462F-9C7B-8E565A9E9C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CC4-462F-9C7B-8E565A9E9C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CC4-462F-9C7B-8E565A9E9C42}"/>
              </c:ext>
            </c:extLst>
          </c:dPt>
          <c:cat>
            <c:strRef>
              <c:f>'Datos 3er trimestre'!$B$235:$B$239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3er trimestre'!$D$235:$D$239</c:f>
              <c:numCache>
                <c:formatCode>0%</c:formatCode>
                <c:ptCount val="5"/>
                <c:pt idx="0">
                  <c:v>0.41320754716981134</c:v>
                </c:pt>
                <c:pt idx="1">
                  <c:v>0.21981132075471699</c:v>
                </c:pt>
                <c:pt idx="2">
                  <c:v>0.15660377358490565</c:v>
                </c:pt>
                <c:pt idx="3">
                  <c:v>6.7924528301886791E-2</c:v>
                </c:pt>
                <c:pt idx="4">
                  <c:v>0.14245283018867924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03-432A-8247-805D1D21E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julio-septiembre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027279376963125"/>
          <c:y val="3.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020-4EA9-ACBC-76A1EB810E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020-4EA9-ACBC-76A1EB810E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020-4EA9-ACBC-76A1EB810E11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020-4EA9-ACBC-76A1EB810E11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020-4EA9-ACBC-76A1EB810E11}"/>
              </c:ext>
            </c:extLst>
          </c:dPt>
          <c:dLbls>
            <c:dLbl>
              <c:idx val="0"/>
              <c:layout>
                <c:manualLayout>
                  <c:x val="-5.4365847711659129E-2"/>
                  <c:y val="4.17671423884514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A925A29-14A2-4689-885E-1945DA6EF355}" type="VALU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22.3%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020-4EA9-ACBC-76A1EB810E11}"/>
                </c:ext>
                <c:ext xmlns:c15="http://schemas.microsoft.com/office/drawing/2012/chart" uri="{CE6537A1-D6FC-4f65-9D91-7224C49458BB}">
                  <c15:layout>
                    <c:manualLayout>
                      <c:w val="0.11029158240465842"/>
                      <c:h val="0.1665887467191600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8650803895428071E-4"/>
                  <c:y val="-9.35156250000000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0BE4B2-A0E8-4530-B6E0-FAC572B29C0B}" type="VALU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17.9%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020-4EA9-ACBC-76A1EB810E11}"/>
                </c:ext>
                <c:ext xmlns:c15="http://schemas.microsoft.com/office/drawing/2012/chart" uri="{CE6537A1-D6FC-4f65-9D91-7224C49458BB}">
                  <c15:layout>
                    <c:manualLayout>
                      <c:w val="0.11029158240465842"/>
                      <c:h val="0.1561720800524934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4.3715846994535464E-2"/>
                  <c:y val="-5.1451361548556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020-4EA9-ACBC-76A1EB810E11}"/>
                </c:ext>
                <c:ext xmlns:c15="http://schemas.microsoft.com/office/drawing/2012/chart" uri="{CE6537A1-D6FC-4f65-9D91-7224C49458BB}">
                  <c15:layout>
                    <c:manualLayout>
                      <c:w val="0.10109289617486339"/>
                      <c:h val="0.1783854166666666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5.239877802159976E-3"/>
                  <c:y val="-0.1261335301837270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2DA0DBB-081C-4854-9DF7-80007DACA696}" type="VALU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28.4%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020-4EA9-ACBC-76A1EB810E11}"/>
                </c:ext>
                <c:ext xmlns:c15="http://schemas.microsoft.com/office/drawing/2012/chart" uri="{CE6537A1-D6FC-4f65-9D91-7224C49458BB}">
                  <c15:layout>
                    <c:manualLayout>
                      <c:w val="0.12122054415329231"/>
                      <c:h val="0.197838746719160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2.5857894812328752E-2"/>
                  <c:y val="-3.25604904855643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020-4EA9-ACBC-76A1EB810E11}"/>
                </c:ext>
                <c:ext xmlns:c15="http://schemas.microsoft.com/office/drawing/2012/chart" uri="{CE6537A1-D6FC-4f65-9D91-7224C49458BB}">
                  <c15:layout>
                    <c:manualLayout>
                      <c:w val="0.1066485951551138"/>
                      <c:h val="0.1770054133858267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'Datos 3er trimestre'!$B$189:$B$193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3er trimestre'!$C$189:$C$193</c:f>
              <c:numCache>
                <c:formatCode>General</c:formatCode>
                <c:ptCount val="5"/>
                <c:pt idx="0">
                  <c:v>3851</c:v>
                </c:pt>
                <c:pt idx="1">
                  <c:v>3082</c:v>
                </c:pt>
                <c:pt idx="2">
                  <c:v>1218</c:v>
                </c:pt>
                <c:pt idx="3">
                  <c:v>4900</c:v>
                </c:pt>
                <c:pt idx="4">
                  <c:v>4189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020-4EA9-ACBC-76A1EB810E1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020-4EA9-ACBC-76A1EB810E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020-4EA9-ACBC-76A1EB810E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020-4EA9-ACBC-76A1EB810E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020-4EA9-ACBC-76A1EB810E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D020-4EA9-ACBC-76A1EB810E11}"/>
              </c:ext>
            </c:extLst>
          </c:dPt>
          <c:cat>
            <c:strRef>
              <c:f>'Datos 3er trimestre'!$B$189:$B$193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3er trimestre'!$D$189:$D$193</c:f>
              <c:numCache>
                <c:formatCode>0.0%</c:formatCode>
                <c:ptCount val="5"/>
                <c:pt idx="0">
                  <c:v>0.22337587006960558</c:v>
                </c:pt>
                <c:pt idx="1">
                  <c:v>0.17877030162412993</c:v>
                </c:pt>
                <c:pt idx="2">
                  <c:v>7.0649651972157779E-2</c:v>
                </c:pt>
                <c:pt idx="3">
                  <c:v>0.28422273781902552</c:v>
                </c:pt>
                <c:pt idx="4">
                  <c:v>0.24298143851508119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D020-4EA9-ACBC-76A1EB810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600076</xdr:colOff>
      <xdr:row>15</xdr:row>
      <xdr:rowOff>57151</xdr:rowOff>
    </xdr:from>
    <xdr:to>
      <xdr:col>9</xdr:col>
      <xdr:colOff>342900</xdr:colOff>
      <xdr:row>24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70F51D5-444A-4AAD-9A48-BB46523BF3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723900</xdr:colOff>
      <xdr:row>50</xdr:row>
      <xdr:rowOff>76200</xdr:rowOff>
    </xdr:from>
    <xdr:to>
      <xdr:col>10</xdr:col>
      <xdr:colOff>247650</xdr:colOff>
      <xdr:row>60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3406A46A-A7E0-4DC7-BE97-84A83086EB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257176</xdr:colOff>
      <xdr:row>112</xdr:row>
      <xdr:rowOff>76200</xdr:rowOff>
    </xdr:from>
    <xdr:to>
      <xdr:col>9</xdr:col>
      <xdr:colOff>647700</xdr:colOff>
      <xdr:row>123</xdr:row>
      <xdr:rowOff>57149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5C90B7D-73F2-4B0E-BF2F-0ED2C02978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161924</xdr:colOff>
      <xdr:row>128</xdr:row>
      <xdr:rowOff>61912</xdr:rowOff>
    </xdr:from>
    <xdr:to>
      <xdr:col>11</xdr:col>
      <xdr:colOff>47625</xdr:colOff>
      <xdr:row>141</xdr:row>
      <xdr:rowOff>19051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E2E7ABD3-5844-4066-8E90-A0A46F2EBE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9524</xdr:colOff>
      <xdr:row>149</xdr:row>
      <xdr:rowOff>57150</xdr:rowOff>
    </xdr:from>
    <xdr:to>
      <xdr:col>12</xdr:col>
      <xdr:colOff>466725</xdr:colOff>
      <xdr:row>158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BC137C7E-F8A2-406A-8D42-7AAF46C4EB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285749</xdr:colOff>
      <xdr:row>165</xdr:row>
      <xdr:rowOff>271463</xdr:rowOff>
    </xdr:from>
    <xdr:to>
      <xdr:col>11</xdr:col>
      <xdr:colOff>0</xdr:colOff>
      <xdr:row>174</xdr:row>
      <xdr:rowOff>171450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6B701F25-853C-4041-AD33-DF9A77F357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190500</xdr:colOff>
      <xdr:row>29</xdr:row>
      <xdr:rowOff>52387</xdr:rowOff>
    </xdr:from>
    <xdr:to>
      <xdr:col>10</xdr:col>
      <xdr:colOff>723900</xdr:colOff>
      <xdr:row>39</xdr:row>
      <xdr:rowOff>161925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3E9D7F35-79A8-4B7F-9317-14AB7ACB5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666750</xdr:colOff>
      <xdr:row>232</xdr:row>
      <xdr:rowOff>47624</xdr:rowOff>
    </xdr:from>
    <xdr:to>
      <xdr:col>9</xdr:col>
      <xdr:colOff>647700</xdr:colOff>
      <xdr:row>242</xdr:row>
      <xdr:rowOff>71436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63B751C0-BA7D-4B66-B191-2653D4E0A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733425</xdr:colOff>
      <xdr:row>185</xdr:row>
      <xdr:rowOff>9525</xdr:rowOff>
    </xdr:from>
    <xdr:to>
      <xdr:col>15</xdr:col>
      <xdr:colOff>409575</xdr:colOff>
      <xdr:row>195</xdr:row>
      <xdr:rowOff>152400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D29B5775-1ED4-4183-AC8C-B3FCDB0B3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201</xdr:row>
      <xdr:rowOff>0</xdr:rowOff>
    </xdr:from>
    <xdr:to>
      <xdr:col>10</xdr:col>
      <xdr:colOff>95250</xdr:colOff>
      <xdr:row>210</xdr:row>
      <xdr:rowOff>142875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5A2349C8-2BE1-471F-81CC-64C614524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733425</xdr:colOff>
      <xdr:row>216</xdr:row>
      <xdr:rowOff>38100</xdr:rowOff>
    </xdr:from>
    <xdr:to>
      <xdr:col>10</xdr:col>
      <xdr:colOff>66675</xdr:colOff>
      <xdr:row>225</xdr:row>
      <xdr:rowOff>180975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35FB8566-F889-48AD-81A1-3DAD757D5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47625</xdr:colOff>
      <xdr:row>251</xdr:row>
      <xdr:rowOff>14286</xdr:rowOff>
    </xdr:from>
    <xdr:to>
      <xdr:col>16</xdr:col>
      <xdr:colOff>657225</xdr:colOff>
      <xdr:row>275</xdr:row>
      <xdr:rowOff>28575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DA9367E7-9F2B-4310-979A-7151D35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390525</xdr:colOff>
      <xdr:row>276</xdr:row>
      <xdr:rowOff>300037</xdr:rowOff>
    </xdr:from>
    <xdr:to>
      <xdr:col>15</xdr:col>
      <xdr:colOff>9525</xdr:colOff>
      <xdr:row>288</xdr:row>
      <xdr:rowOff>176212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393CC3EC-A690-4101-A509-7BE9811D55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390525</xdr:colOff>
      <xdr:row>291</xdr:row>
      <xdr:rowOff>57150</xdr:rowOff>
    </xdr:from>
    <xdr:to>
      <xdr:col>15</xdr:col>
      <xdr:colOff>47625</xdr:colOff>
      <xdr:row>308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6E2C499F-616E-440D-8027-B3657C46B4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619125</xdr:colOff>
      <xdr:row>61</xdr:row>
      <xdr:rowOff>38100</xdr:rowOff>
    </xdr:from>
    <xdr:to>
      <xdr:col>12</xdr:col>
      <xdr:colOff>38100</xdr:colOff>
      <xdr:row>73</xdr:row>
      <xdr:rowOff>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26007989-A9FC-4857-A033-6085EA8CA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619125</xdr:colOff>
      <xdr:row>84</xdr:row>
      <xdr:rowOff>9526</xdr:rowOff>
    </xdr:from>
    <xdr:to>
      <xdr:col>8</xdr:col>
      <xdr:colOff>666751</xdr:colOff>
      <xdr:row>94</xdr:row>
      <xdr:rowOff>180976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6031E81B-0EBB-49D3-802E-1601A5101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257175</xdr:colOff>
      <xdr:row>276</xdr:row>
      <xdr:rowOff>195262</xdr:rowOff>
    </xdr:from>
    <xdr:to>
      <xdr:col>21</xdr:col>
      <xdr:colOff>123825</xdr:colOff>
      <xdr:row>289</xdr:row>
      <xdr:rowOff>161925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B0CD0D77-D996-48FA-A8AF-F636E5D4B4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180974</xdr:colOff>
      <xdr:row>306</xdr:row>
      <xdr:rowOff>180975</xdr:rowOff>
    </xdr:from>
    <xdr:to>
      <xdr:col>12</xdr:col>
      <xdr:colOff>190499</xdr:colOff>
      <xdr:row>308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CD123667-A68D-4F8B-AF49-2A4566FC177D}"/>
            </a:ext>
          </a:extLst>
        </xdr:cNvPr>
        <xdr:cNvSpPr txBox="1"/>
      </xdr:nvSpPr>
      <xdr:spPr>
        <a:xfrm>
          <a:off x="10629899" y="52654200"/>
          <a:ext cx="1533525" cy="23812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800"/>
            <a:t>Personal Docente del Minerd</a:t>
          </a:r>
        </a:p>
      </xdr:txBody>
    </xdr:sp>
    <xdr:clientData/>
  </xdr:twoCellAnchor>
  <xdr:twoCellAnchor>
    <xdr:from>
      <xdr:col>12</xdr:col>
      <xdr:colOff>419099</xdr:colOff>
      <xdr:row>306</xdr:row>
      <xdr:rowOff>171450</xdr:rowOff>
    </xdr:from>
    <xdr:to>
      <xdr:col>13</xdr:col>
      <xdr:colOff>647700</xdr:colOff>
      <xdr:row>308</xdr:row>
      <xdr:rowOff>28575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xmlns="" id="{F3D60899-D1F7-4662-9EA7-8BD6CCF4CF3E}"/>
            </a:ext>
          </a:extLst>
        </xdr:cNvPr>
        <xdr:cNvSpPr txBox="1"/>
      </xdr:nvSpPr>
      <xdr:spPr>
        <a:xfrm>
          <a:off x="12392024" y="52644675"/>
          <a:ext cx="990601" cy="2381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800"/>
            <a:t>Docente Becados</a:t>
          </a:r>
        </a:p>
      </xdr:txBody>
    </xdr:sp>
    <xdr:clientData/>
  </xdr:twoCellAnchor>
  <xdr:twoCellAnchor>
    <xdr:from>
      <xdr:col>5</xdr:col>
      <xdr:colOff>552450</xdr:colOff>
      <xdr:row>185</xdr:row>
      <xdr:rowOff>14287</xdr:rowOff>
    </xdr:from>
    <xdr:to>
      <xdr:col>10</xdr:col>
      <xdr:colOff>371475</xdr:colOff>
      <xdr:row>195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C6A01D80-5A7C-4CF5-BD68-BAF067E5FC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201</xdr:row>
      <xdr:rowOff>19050</xdr:rowOff>
    </xdr:from>
    <xdr:to>
      <xdr:col>15</xdr:col>
      <xdr:colOff>581025</xdr:colOff>
      <xdr:row>212</xdr:row>
      <xdr:rowOff>128588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EB3E0CC3-3653-4175-927B-3074E28E9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216</xdr:row>
      <xdr:rowOff>0</xdr:rowOff>
    </xdr:from>
    <xdr:to>
      <xdr:col>15</xdr:col>
      <xdr:colOff>581025</xdr:colOff>
      <xdr:row>227</xdr:row>
      <xdr:rowOff>109538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1ACCDD31-CC37-4825-A051-FD05D01D2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0</xdr:colOff>
      <xdr:row>232</xdr:row>
      <xdr:rowOff>0</xdr:rowOff>
    </xdr:from>
    <xdr:to>
      <xdr:col>15</xdr:col>
      <xdr:colOff>581025</xdr:colOff>
      <xdr:row>243</xdr:row>
      <xdr:rowOff>109538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49AEE022-DC56-49CA-94AB-B170FF551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29</xdr:row>
      <xdr:rowOff>47625</xdr:rowOff>
    </xdr:from>
    <xdr:to>
      <xdr:col>10</xdr:col>
      <xdr:colOff>350819</xdr:colOff>
      <xdr:row>31</xdr:row>
      <xdr:rowOff>134638</xdr:rowOff>
    </xdr:to>
    <xdr:sp macro="" textlink="">
      <xdr:nvSpPr>
        <xdr:cNvPr id="2049" name="Cuadro de texto 7">
          <a:extLst>
            <a:ext uri="{FF2B5EF4-FFF2-40B4-BE49-F238E27FC236}">
              <a16:creationId xmlns:a16="http://schemas.microsoft.com/office/drawing/2014/main" xmlns="" id="{59419637-B1C6-4DB3-9730-28B563C3DC88}"/>
            </a:ext>
          </a:extLst>
        </xdr:cNvPr>
        <xdr:cNvSpPr txBox="1">
          <a:spLocks noChangeArrowheads="1"/>
        </xdr:cNvSpPr>
      </xdr:nvSpPr>
      <xdr:spPr bwMode="auto">
        <a:xfrm>
          <a:off x="1485900" y="6966239"/>
          <a:ext cx="5705601" cy="46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s-DO" sz="7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FUENTE: Departamentos Académicos Inafocam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DO" sz="3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DO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NOTA: Algunos programas se han adscrito a un área curricular determinada, si se trata de contenidos oficiales de dicha área (vg.: Geografía,  contenido </a:t>
          </a:r>
        </a:p>
        <a:p>
          <a:pPr algn="l" rtl="0">
            <a:defRPr sz="1000"/>
          </a:pPr>
          <a:r>
            <a:rPr lang="es-DO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del área de CC. Sociales;  Ed. Ambiental, contenido de CC. Naturales, entre otros)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22</xdr:row>
      <xdr:rowOff>180975</xdr:rowOff>
    </xdr:from>
    <xdr:to>
      <xdr:col>17</xdr:col>
      <xdr:colOff>285750</xdr:colOff>
      <xdr:row>42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92AAAF1-B12A-4301-9F2E-CD7CE2B2AA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53</xdr:row>
      <xdr:rowOff>42862</xdr:rowOff>
    </xdr:from>
    <xdr:to>
      <xdr:col>5</xdr:col>
      <xdr:colOff>28575</xdr:colOff>
      <xdr:row>67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9682129-A662-41F6-8785-BD76A9841D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20</xdr:row>
      <xdr:rowOff>90488</xdr:rowOff>
    </xdr:from>
    <xdr:to>
      <xdr:col>10</xdr:col>
      <xdr:colOff>257175</xdr:colOff>
      <xdr:row>33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F22CA6CE-64A2-4ECA-9EF7-BD081DE789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66674</xdr:colOff>
      <xdr:row>6</xdr:row>
      <xdr:rowOff>80962</xdr:rowOff>
    </xdr:from>
    <xdr:to>
      <xdr:col>23</xdr:col>
      <xdr:colOff>523875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3D63137-2ADA-4A9F-A50F-B43A295C86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41</xdr:row>
      <xdr:rowOff>0</xdr:rowOff>
    </xdr:from>
    <xdr:to>
      <xdr:col>14</xdr:col>
      <xdr:colOff>409575</xdr:colOff>
      <xdr:row>55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5DD055F-8CAE-427E-8BBD-676949377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1143000</xdr:colOff>
      <xdr:row>41</xdr:row>
      <xdr:rowOff>0</xdr:rowOff>
    </xdr:from>
    <xdr:to>
      <xdr:col>19</xdr:col>
      <xdr:colOff>590550</xdr:colOff>
      <xdr:row>56</xdr:row>
      <xdr:rowOff>157163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639B4CAD-ACB9-40B1-91CA-4E7D3A75A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542925</xdr:colOff>
      <xdr:row>3</xdr:row>
      <xdr:rowOff>190502</xdr:rowOff>
    </xdr:from>
    <xdr:to>
      <xdr:col>24</xdr:col>
      <xdr:colOff>600075</xdr:colOff>
      <xdr:row>24</xdr:row>
      <xdr:rowOff>95250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BAD08701-829F-4555-98FA-79A537D5B8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695325</xdr:colOff>
      <xdr:row>25</xdr:row>
      <xdr:rowOff>109537</xdr:rowOff>
    </xdr:from>
    <xdr:to>
      <xdr:col>24</xdr:col>
      <xdr:colOff>228600</xdr:colOff>
      <xdr:row>40</xdr:row>
      <xdr:rowOff>390525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C6870DE6-A4BD-4055-98D1-FE3060B5C8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76200</xdr:colOff>
      <xdr:row>28</xdr:row>
      <xdr:rowOff>47624</xdr:rowOff>
    </xdr:from>
    <xdr:to>
      <xdr:col>31</xdr:col>
      <xdr:colOff>361950</xdr:colOff>
      <xdr:row>45</xdr:row>
      <xdr:rowOff>133350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90876E9-807A-47FC-B2F2-0598019DC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4</xdr:row>
      <xdr:rowOff>0</xdr:rowOff>
    </xdr:from>
    <xdr:to>
      <xdr:col>32</xdr:col>
      <xdr:colOff>57150</xdr:colOff>
      <xdr:row>24</xdr:row>
      <xdr:rowOff>114298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D8C0BBE6-4DFF-40F9-8C8B-B5637BD51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4</xdr:row>
      <xdr:rowOff>0</xdr:rowOff>
    </xdr:from>
    <xdr:to>
      <xdr:col>40</xdr:col>
      <xdr:colOff>57150</xdr:colOff>
      <xdr:row>24</xdr:row>
      <xdr:rowOff>114298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CE9D8844-6DFE-4EB5-A4AA-C7B994BEC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0</xdr:colOff>
      <xdr:row>4</xdr:row>
      <xdr:rowOff>0</xdr:rowOff>
    </xdr:from>
    <xdr:to>
      <xdr:col>48</xdr:col>
      <xdr:colOff>57150</xdr:colOff>
      <xdr:row>24</xdr:row>
      <xdr:rowOff>114298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B06BE71C-6DBC-43BC-88FC-AEB0263F2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1"/>
  <sheetViews>
    <sheetView topLeftCell="F289" workbookViewId="0">
      <selection activeCell="R305" sqref="R305"/>
    </sheetView>
  </sheetViews>
  <sheetFormatPr baseColWidth="10" defaultRowHeight="15" x14ac:dyDescent="0.25"/>
  <cols>
    <col min="2" max="2" width="38.7109375" customWidth="1"/>
    <col min="3" max="3" width="21" customWidth="1"/>
    <col min="4" max="4" width="12.5703125" customWidth="1"/>
    <col min="5" max="5" width="15.85546875" customWidth="1"/>
  </cols>
  <sheetData>
    <row r="1" spans="1:10" x14ac:dyDescent="0.25">
      <c r="A1" s="68"/>
      <c r="B1" s="68"/>
      <c r="C1" s="68"/>
      <c r="D1" s="68"/>
      <c r="E1" s="68"/>
      <c r="F1" s="68"/>
      <c r="G1" s="68"/>
    </row>
    <row r="2" spans="1:10" x14ac:dyDescent="0.25">
      <c r="A2" s="430" t="s">
        <v>271</v>
      </c>
      <c r="B2" s="430"/>
      <c r="C2" s="430"/>
      <c r="D2" s="430"/>
      <c r="E2" s="430"/>
      <c r="F2" s="430"/>
      <c r="G2" s="430"/>
      <c r="H2" s="430"/>
      <c r="I2" s="430"/>
      <c r="J2" s="430"/>
    </row>
    <row r="3" spans="1:10" x14ac:dyDescent="0.25">
      <c r="A3" s="430"/>
      <c r="B3" s="430"/>
      <c r="C3" s="430"/>
      <c r="D3" s="430"/>
      <c r="E3" s="430"/>
      <c r="F3" s="430"/>
      <c r="G3" s="430"/>
      <c r="H3" s="430"/>
      <c r="I3" s="430"/>
      <c r="J3" s="430"/>
    </row>
    <row r="4" spans="1:10" x14ac:dyDescent="0.25">
      <c r="A4" s="430"/>
      <c r="B4" s="430"/>
      <c r="C4" s="430"/>
      <c r="D4" s="430"/>
      <c r="E4" s="430"/>
      <c r="F4" s="430"/>
      <c r="G4" s="430"/>
      <c r="H4" s="430"/>
      <c r="I4" s="430"/>
      <c r="J4" s="430"/>
    </row>
    <row r="5" spans="1:10" ht="15" customHeight="1" x14ac:dyDescent="0.25">
      <c r="A5" s="68"/>
      <c r="B5" s="431" t="s">
        <v>272</v>
      </c>
      <c r="C5" s="431"/>
      <c r="D5" s="431"/>
      <c r="E5" s="431"/>
      <c r="F5" s="431"/>
      <c r="G5" s="431"/>
      <c r="H5" s="431"/>
      <c r="I5" s="431"/>
    </row>
    <row r="6" spans="1:10" ht="15" customHeight="1" x14ac:dyDescent="0.25">
      <c r="A6" s="68"/>
      <c r="B6" s="431"/>
      <c r="C6" s="431"/>
      <c r="D6" s="431"/>
      <c r="E6" s="431"/>
      <c r="F6" s="431"/>
      <c r="G6" s="431"/>
      <c r="H6" s="431"/>
      <c r="I6" s="431"/>
    </row>
    <row r="7" spans="1:10" ht="15" customHeight="1" x14ac:dyDescent="0.25">
      <c r="A7" s="68"/>
      <c r="B7" s="431"/>
      <c r="C7" s="431"/>
      <c r="D7" s="431"/>
      <c r="E7" s="431"/>
      <c r="F7" s="431"/>
      <c r="G7" s="431"/>
      <c r="H7" s="431"/>
      <c r="I7" s="431"/>
    </row>
    <row r="8" spans="1:10" x14ac:dyDescent="0.25">
      <c r="A8" s="68"/>
      <c r="B8" s="431"/>
      <c r="C8" s="431"/>
      <c r="D8" s="431"/>
      <c r="E8" s="431"/>
      <c r="F8" s="431"/>
      <c r="G8" s="431"/>
      <c r="H8" s="431"/>
      <c r="I8" s="431"/>
    </row>
    <row r="9" spans="1:10" x14ac:dyDescent="0.25">
      <c r="B9" s="431"/>
      <c r="C9" s="431"/>
      <c r="D9" s="431"/>
      <c r="E9" s="431"/>
      <c r="F9" s="431"/>
      <c r="G9" s="431"/>
      <c r="H9" s="431"/>
      <c r="I9" s="431"/>
    </row>
    <row r="10" spans="1:10" x14ac:dyDescent="0.25">
      <c r="B10" s="431"/>
      <c r="C10" s="431"/>
      <c r="D10" s="431"/>
      <c r="E10" s="431"/>
      <c r="F10" s="431"/>
      <c r="G10" s="431"/>
      <c r="H10" s="431"/>
      <c r="I10" s="431"/>
    </row>
    <row r="13" spans="1:10" ht="21.75" x14ac:dyDescent="0.25">
      <c r="B13" s="5" t="s">
        <v>7</v>
      </c>
      <c r="F13" t="s">
        <v>182</v>
      </c>
    </row>
    <row r="14" spans="1:10" ht="17.25" x14ac:dyDescent="0.25">
      <c r="B14" s="7" t="s">
        <v>52</v>
      </c>
      <c r="F14" t="s">
        <v>53</v>
      </c>
    </row>
    <row r="15" spans="1:10" ht="17.25" x14ac:dyDescent="0.25">
      <c r="B15" s="7"/>
    </row>
    <row r="16" spans="1:10" ht="17.25" customHeight="1" x14ac:dyDescent="0.25">
      <c r="B16" s="417" t="s">
        <v>259</v>
      </c>
      <c r="C16" s="417"/>
      <c r="D16" s="417"/>
      <c r="E16" s="417"/>
    </row>
    <row r="17" spans="2:6" ht="17.25" customHeight="1" x14ac:dyDescent="0.25">
      <c r="B17" s="417"/>
      <c r="C17" s="417"/>
      <c r="D17" s="417"/>
      <c r="E17" s="417"/>
    </row>
    <row r="18" spans="2:6" ht="17.25" customHeight="1" x14ac:dyDescent="0.25">
      <c r="B18" s="417"/>
      <c r="C18" s="417"/>
      <c r="D18" s="417"/>
      <c r="E18" s="417"/>
    </row>
    <row r="19" spans="2:6" ht="17.25" customHeight="1" x14ac:dyDescent="0.25">
      <c r="B19" s="417"/>
      <c r="C19" s="417"/>
      <c r="D19" s="417"/>
      <c r="E19" s="417"/>
    </row>
    <row r="20" spans="2:6" ht="17.25" x14ac:dyDescent="0.25">
      <c r="B20" s="7"/>
    </row>
    <row r="21" spans="2:6" ht="16.5" thickBot="1" x14ac:dyDescent="0.3">
      <c r="B21" s="66" t="s">
        <v>189</v>
      </c>
    </row>
    <row r="22" spans="2:6" ht="15.75" thickBot="1" x14ac:dyDescent="0.3">
      <c r="B22" s="1" t="s">
        <v>0</v>
      </c>
      <c r="C22" s="40" t="s">
        <v>1</v>
      </c>
      <c r="D22" s="43" t="s">
        <v>51</v>
      </c>
    </row>
    <row r="23" spans="2:6" ht="15.75" thickBot="1" x14ac:dyDescent="0.3">
      <c r="B23" s="3" t="s">
        <v>8</v>
      </c>
      <c r="C23" s="139">
        <v>104</v>
      </c>
      <c r="D23" s="42">
        <f>+(C23/$C$24)*100</f>
        <v>100</v>
      </c>
    </row>
    <row r="24" spans="2:6" ht="15.75" thickBot="1" x14ac:dyDescent="0.3">
      <c r="B24" s="44" t="s">
        <v>5</v>
      </c>
      <c r="C24" s="45">
        <f>SUM(C23)</f>
        <v>104</v>
      </c>
      <c r="D24" s="65">
        <f>+(C24/$C$24)*100</f>
        <v>100</v>
      </c>
    </row>
    <row r="25" spans="2:6" x14ac:dyDescent="0.25">
      <c r="B25" s="6"/>
    </row>
    <row r="26" spans="2:6" x14ac:dyDescent="0.25">
      <c r="B26" s="6"/>
    </row>
    <row r="27" spans="2:6" x14ac:dyDescent="0.25">
      <c r="B27" s="6"/>
    </row>
    <row r="28" spans="2:6" x14ac:dyDescent="0.25">
      <c r="B28" s="6"/>
    </row>
    <row r="29" spans="2:6" ht="16.5" thickBot="1" x14ac:dyDescent="0.3">
      <c r="B29" s="66" t="s">
        <v>190</v>
      </c>
    </row>
    <row r="30" spans="2:6" ht="30.75" thickBot="1" x14ac:dyDescent="0.3">
      <c r="B30" s="54" t="s">
        <v>9</v>
      </c>
      <c r="C30" s="248" t="s">
        <v>1</v>
      </c>
      <c r="D30" s="43" t="s">
        <v>51</v>
      </c>
      <c r="F30" t="s">
        <v>54</v>
      </c>
    </row>
    <row r="31" spans="2:6" ht="15.75" thickBot="1" x14ac:dyDescent="0.3">
      <c r="B31" s="53" t="s">
        <v>10</v>
      </c>
      <c r="C31" s="139">
        <v>2</v>
      </c>
      <c r="D31" s="165">
        <f>+C31/$C$35</f>
        <v>0.33333333333333331</v>
      </c>
    </row>
    <row r="32" spans="2:6" ht="15.75" thickBot="1" x14ac:dyDescent="0.3">
      <c r="B32" s="3" t="s">
        <v>19</v>
      </c>
      <c r="C32" s="139">
        <v>1</v>
      </c>
      <c r="D32" s="165">
        <f t="shared" ref="D32:D34" si="0">+C32/$C$35</f>
        <v>0.16666666666666666</v>
      </c>
    </row>
    <row r="33" spans="2:6" ht="15.75" thickBot="1" x14ac:dyDescent="0.3">
      <c r="B33" s="53" t="s">
        <v>177</v>
      </c>
      <c r="C33" s="139">
        <v>1</v>
      </c>
      <c r="D33" s="165">
        <f t="shared" si="0"/>
        <v>0.16666666666666666</v>
      </c>
    </row>
    <row r="34" spans="2:6" ht="15.75" thickBot="1" x14ac:dyDescent="0.3">
      <c r="B34" s="55" t="s">
        <v>180</v>
      </c>
      <c r="C34" s="139">
        <v>2</v>
      </c>
      <c r="D34" s="165">
        <f t="shared" si="0"/>
        <v>0.33333333333333331</v>
      </c>
    </row>
    <row r="35" spans="2:6" ht="15.75" thickBot="1" x14ac:dyDescent="0.3">
      <c r="B35" s="1" t="s">
        <v>5</v>
      </c>
      <c r="C35" s="45">
        <f>SUM(C31:C34)</f>
        <v>6</v>
      </c>
      <c r="D35" s="166">
        <f>SUM(D31:D34)</f>
        <v>1</v>
      </c>
    </row>
    <row r="36" spans="2:6" x14ac:dyDescent="0.25">
      <c r="B36" s="6"/>
    </row>
    <row r="37" spans="2:6" x14ac:dyDescent="0.25">
      <c r="B37" s="6"/>
    </row>
    <row r="38" spans="2:6" x14ac:dyDescent="0.25">
      <c r="B38" s="6"/>
    </row>
    <row r="39" spans="2:6" x14ac:dyDescent="0.25">
      <c r="B39" s="6"/>
    </row>
    <row r="40" spans="2:6" x14ac:dyDescent="0.25">
      <c r="B40" s="6"/>
    </row>
    <row r="41" spans="2:6" x14ac:dyDescent="0.25">
      <c r="B41" s="6"/>
    </row>
    <row r="42" spans="2:6" ht="21.75" x14ac:dyDescent="0.25">
      <c r="B42" s="5" t="s">
        <v>6</v>
      </c>
    </row>
    <row r="43" spans="2:6" ht="17.25" x14ac:dyDescent="0.25">
      <c r="B43" s="7" t="s">
        <v>64</v>
      </c>
    </row>
    <row r="44" spans="2:6" ht="17.25" x14ac:dyDescent="0.25">
      <c r="B44" s="7"/>
    </row>
    <row r="45" spans="2:6" ht="17.25" customHeight="1" x14ac:dyDescent="0.25">
      <c r="B45" s="417" t="s">
        <v>260</v>
      </c>
      <c r="C45" s="417"/>
      <c r="D45" s="417"/>
      <c r="E45" s="417"/>
      <c r="F45" s="417"/>
    </row>
    <row r="46" spans="2:6" ht="17.25" customHeight="1" x14ac:dyDescent="0.25">
      <c r="B46" s="417"/>
      <c r="C46" s="417"/>
      <c r="D46" s="417"/>
      <c r="E46" s="417"/>
      <c r="F46" s="417"/>
    </row>
    <row r="47" spans="2:6" ht="17.25" customHeight="1" x14ac:dyDescent="0.25">
      <c r="B47" s="417"/>
      <c r="C47" s="417"/>
      <c r="D47" s="417"/>
      <c r="E47" s="417"/>
      <c r="F47" s="417"/>
    </row>
    <row r="48" spans="2:6" ht="17.25" customHeight="1" x14ac:dyDescent="0.25">
      <c r="B48" s="417"/>
      <c r="C48" s="417"/>
      <c r="D48" s="417"/>
      <c r="E48" s="417"/>
      <c r="F48" s="417"/>
    </row>
    <row r="49" spans="2:6" ht="18.75" customHeight="1" x14ac:dyDescent="0.25">
      <c r="B49" s="8"/>
    </row>
    <row r="50" spans="2:6" ht="15.75" x14ac:dyDescent="0.25">
      <c r="B50" s="66" t="s">
        <v>191</v>
      </c>
    </row>
    <row r="51" spans="2:6" ht="25.5" customHeight="1" thickBot="1" x14ac:dyDescent="0.3">
      <c r="B51" s="9"/>
    </row>
    <row r="52" spans="2:6" ht="15.75" thickBot="1" x14ac:dyDescent="0.3">
      <c r="B52" s="1" t="s">
        <v>0</v>
      </c>
      <c r="C52" s="2" t="s">
        <v>1</v>
      </c>
      <c r="D52" s="43" t="s">
        <v>51</v>
      </c>
      <c r="F52" t="s">
        <v>55</v>
      </c>
    </row>
    <row r="53" spans="2:6" ht="15.75" thickBot="1" x14ac:dyDescent="0.3">
      <c r="B53" s="3" t="s">
        <v>2</v>
      </c>
      <c r="C53" s="315">
        <v>13457</v>
      </c>
      <c r="D53" s="318">
        <f>+(C53/$C$56)</f>
        <v>0.83708633988554371</v>
      </c>
    </row>
    <row r="54" spans="2:6" ht="15.75" thickBot="1" x14ac:dyDescent="0.3">
      <c r="B54" s="3" t="s">
        <v>3</v>
      </c>
      <c r="C54" s="316">
        <v>80</v>
      </c>
      <c r="D54" s="254">
        <f>+(C54/$C$56)</f>
        <v>4.9763622791739242E-3</v>
      </c>
    </row>
    <row r="55" spans="2:6" ht="16.5" thickBot="1" x14ac:dyDescent="0.3">
      <c r="B55" s="4" t="s">
        <v>4</v>
      </c>
      <c r="C55" s="315">
        <v>2539</v>
      </c>
      <c r="D55" s="318">
        <f>+(C55/$C$56)</f>
        <v>0.1579372978352824</v>
      </c>
      <c r="E55" s="167"/>
    </row>
    <row r="56" spans="2:6" ht="15.75" thickBot="1" x14ac:dyDescent="0.3">
      <c r="B56" s="44" t="s">
        <v>5</v>
      </c>
      <c r="C56" s="317">
        <f>SUM(C53:C55)</f>
        <v>16076</v>
      </c>
      <c r="D56" s="64">
        <f t="shared" ref="D56" si="1">+(C56/$C$56)*100</f>
        <v>100</v>
      </c>
    </row>
    <row r="57" spans="2:6" x14ac:dyDescent="0.25">
      <c r="B57" s="60" t="s">
        <v>57</v>
      </c>
    </row>
    <row r="59" spans="2:6" ht="17.25" x14ac:dyDescent="0.25">
      <c r="B59" s="7" t="s">
        <v>65</v>
      </c>
    </row>
    <row r="60" spans="2:6" ht="33.75" customHeight="1" x14ac:dyDescent="0.25">
      <c r="B60" s="7"/>
    </row>
    <row r="61" spans="2:6" ht="34.5" customHeight="1" x14ac:dyDescent="0.25">
      <c r="B61" s="66" t="s">
        <v>192</v>
      </c>
    </row>
    <row r="62" spans="2:6" ht="9" customHeight="1" thickBot="1" x14ac:dyDescent="0.3">
      <c r="B62" s="10"/>
    </row>
    <row r="63" spans="2:6" ht="30.75" thickBot="1" x14ac:dyDescent="0.3">
      <c r="B63" s="54" t="s">
        <v>9</v>
      </c>
      <c r="C63" s="248" t="s">
        <v>1</v>
      </c>
      <c r="D63" s="43" t="s">
        <v>51</v>
      </c>
      <c r="F63" t="s">
        <v>56</v>
      </c>
    </row>
    <row r="64" spans="2:6" ht="15.75" thickBot="1" x14ac:dyDescent="0.3">
      <c r="B64" s="243" t="s">
        <v>133</v>
      </c>
      <c r="C64" s="315">
        <v>75</v>
      </c>
      <c r="D64" s="165">
        <f>+(C64/$C$73)</f>
        <v>5.5403708354879221E-3</v>
      </c>
    </row>
    <row r="65" spans="2:14" ht="15.75" thickBot="1" x14ac:dyDescent="0.3">
      <c r="B65" s="133" t="s">
        <v>37</v>
      </c>
      <c r="C65" s="315">
        <v>9582</v>
      </c>
      <c r="D65" s="165">
        <f t="shared" ref="D65:D72" si="2">+(C65/$C$73)</f>
        <v>0.70783777794193692</v>
      </c>
    </row>
    <row r="66" spans="2:14" ht="15.75" thickBot="1" x14ac:dyDescent="0.3">
      <c r="B66" s="179" t="s">
        <v>132</v>
      </c>
      <c r="C66" s="315">
        <v>190</v>
      </c>
      <c r="D66" s="165">
        <f t="shared" si="2"/>
        <v>1.4035606116569403E-2</v>
      </c>
    </row>
    <row r="67" spans="2:14" ht="15.75" thickBot="1" x14ac:dyDescent="0.3">
      <c r="B67" s="179" t="s">
        <v>38</v>
      </c>
      <c r="C67" s="315">
        <v>1320</v>
      </c>
      <c r="D67" s="165">
        <f t="shared" si="2"/>
        <v>9.751052670458743E-2</v>
      </c>
    </row>
    <row r="68" spans="2:14" ht="15.75" thickBot="1" x14ac:dyDescent="0.3">
      <c r="B68" s="179" t="s">
        <v>216</v>
      </c>
      <c r="C68" s="315">
        <v>485</v>
      </c>
      <c r="D68" s="165">
        <f t="shared" si="2"/>
        <v>3.5827731402821895E-2</v>
      </c>
    </row>
    <row r="69" spans="2:14" ht="15.75" thickBot="1" x14ac:dyDescent="0.3">
      <c r="B69" s="133" t="s">
        <v>19</v>
      </c>
      <c r="C69" s="315">
        <v>400</v>
      </c>
      <c r="D69" s="165">
        <f t="shared" si="2"/>
        <v>2.9548644455935583E-2</v>
      </c>
    </row>
    <row r="70" spans="2:14" ht="15.75" thickBot="1" x14ac:dyDescent="0.3">
      <c r="B70" s="242" t="s">
        <v>179</v>
      </c>
      <c r="C70" s="315">
        <v>1105</v>
      </c>
      <c r="D70" s="165">
        <f t="shared" si="2"/>
        <v>8.1628130309522054E-2</v>
      </c>
    </row>
    <row r="71" spans="2:14" ht="26.25" customHeight="1" thickBot="1" x14ac:dyDescent="0.3">
      <c r="B71" s="243" t="s">
        <v>136</v>
      </c>
      <c r="C71" s="315">
        <v>300</v>
      </c>
      <c r="D71" s="247">
        <f t="shared" si="2"/>
        <v>2.2161483341951688E-2</v>
      </c>
    </row>
    <row r="72" spans="2:14" ht="18.75" customHeight="1" thickBot="1" x14ac:dyDescent="0.3">
      <c r="B72" s="138" t="s">
        <v>3</v>
      </c>
      <c r="C72" s="315">
        <v>80</v>
      </c>
      <c r="D72" s="165">
        <f t="shared" si="2"/>
        <v>5.9097288911871167E-3</v>
      </c>
    </row>
    <row r="73" spans="2:14" ht="18.75" customHeight="1" thickBot="1" x14ac:dyDescent="0.3">
      <c r="B73" s="1" t="s">
        <v>5</v>
      </c>
      <c r="C73" s="319">
        <f>SUM(C64:C72)</f>
        <v>13537</v>
      </c>
      <c r="D73" s="166">
        <f>SUM(D64:D72)</f>
        <v>1.0000000000000002</v>
      </c>
    </row>
    <row r="74" spans="2:14" ht="18.75" customHeight="1" x14ac:dyDescent="0.25">
      <c r="B74" s="244"/>
      <c r="C74" s="245"/>
      <c r="D74" s="246"/>
    </row>
    <row r="75" spans="2:14" ht="15" customHeight="1" x14ac:dyDescent="0.25">
      <c r="B75" s="418" t="s">
        <v>261</v>
      </c>
      <c r="C75" s="418"/>
      <c r="D75" s="418"/>
      <c r="E75" s="418"/>
      <c r="F75" s="418"/>
      <c r="H75" s="419" t="s">
        <v>262</v>
      </c>
      <c r="I75" s="419"/>
      <c r="J75" s="419"/>
      <c r="K75" s="419"/>
      <c r="L75" s="419"/>
      <c r="M75" s="419"/>
      <c r="N75" s="419"/>
    </row>
    <row r="76" spans="2:14" x14ac:dyDescent="0.25">
      <c r="B76" s="418"/>
      <c r="C76" s="418"/>
      <c r="D76" s="418"/>
      <c r="E76" s="418"/>
      <c r="F76" s="418"/>
      <c r="H76" s="419"/>
      <c r="I76" s="419"/>
      <c r="J76" s="419"/>
      <c r="K76" s="419"/>
      <c r="L76" s="419"/>
      <c r="M76" s="419"/>
      <c r="N76" s="419"/>
    </row>
    <row r="77" spans="2:14" x14ac:dyDescent="0.25">
      <c r="B77" s="418"/>
      <c r="C77" s="418"/>
      <c r="D77" s="418"/>
      <c r="E77" s="418"/>
      <c r="F77" s="418"/>
      <c r="H77" s="419"/>
      <c r="I77" s="419"/>
      <c r="J77" s="419"/>
      <c r="K77" s="419"/>
      <c r="L77" s="419"/>
      <c r="M77" s="419"/>
      <c r="N77" s="419"/>
    </row>
    <row r="78" spans="2:14" x14ac:dyDescent="0.25">
      <c r="B78" s="418"/>
      <c r="C78" s="418"/>
      <c r="D78" s="418"/>
      <c r="E78" s="418"/>
      <c r="F78" s="418"/>
      <c r="H78" s="419"/>
      <c r="I78" s="419"/>
      <c r="J78" s="419"/>
      <c r="K78" s="419"/>
      <c r="L78" s="419"/>
      <c r="M78" s="419"/>
      <c r="N78" s="419"/>
    </row>
    <row r="79" spans="2:14" x14ac:dyDescent="0.25">
      <c r="B79" s="418"/>
      <c r="C79" s="418"/>
      <c r="D79" s="418"/>
      <c r="E79" s="418"/>
      <c r="F79" s="418"/>
    </row>
    <row r="80" spans="2:14" x14ac:dyDescent="0.25">
      <c r="B80" s="418"/>
      <c r="C80" s="418"/>
      <c r="D80" s="418"/>
      <c r="E80" s="418"/>
      <c r="F80" s="418"/>
    </row>
    <row r="81" spans="2:6" ht="15.75" x14ac:dyDescent="0.25">
      <c r="B81" s="66" t="s">
        <v>193</v>
      </c>
    </row>
    <row r="82" spans="2:6" ht="7.5" customHeight="1" thickBot="1" x14ac:dyDescent="0.3">
      <c r="B82" s="12"/>
    </row>
    <row r="83" spans="2:6" ht="15.75" thickBot="1" x14ac:dyDescent="0.3">
      <c r="B83" s="56" t="s">
        <v>9</v>
      </c>
      <c r="C83" s="52" t="s">
        <v>1</v>
      </c>
      <c r="D83" s="43" t="s">
        <v>51</v>
      </c>
      <c r="F83" t="s">
        <v>58</v>
      </c>
    </row>
    <row r="84" spans="2:6" ht="15.75" thickBot="1" x14ac:dyDescent="0.3">
      <c r="B84" s="133" t="s">
        <v>133</v>
      </c>
      <c r="C84" s="315">
        <v>136</v>
      </c>
      <c r="D84" s="249">
        <f>+(C84/$C$87)</f>
        <v>5.3564395431272158E-2</v>
      </c>
    </row>
    <row r="85" spans="2:6" ht="15.75" thickBot="1" x14ac:dyDescent="0.3">
      <c r="B85" s="133" t="s">
        <v>37</v>
      </c>
      <c r="C85" s="315">
        <v>1025</v>
      </c>
      <c r="D85" s="249">
        <f t="shared" ref="D85:D86" si="3">+(C85/$C$87)</f>
        <v>0.40370224497833795</v>
      </c>
    </row>
    <row r="86" spans="2:6" ht="15.75" thickBot="1" x14ac:dyDescent="0.3">
      <c r="B86" s="136" t="s">
        <v>179</v>
      </c>
      <c r="C86" s="315">
        <v>1378</v>
      </c>
      <c r="D86" s="249">
        <f t="shared" si="3"/>
        <v>0.54273335959038993</v>
      </c>
    </row>
    <row r="87" spans="2:6" ht="15.75" thickBot="1" x14ac:dyDescent="0.3">
      <c r="B87" s="1" t="s">
        <v>5</v>
      </c>
      <c r="C87" s="319">
        <f>SUM(C84:C86)</f>
        <v>2539</v>
      </c>
      <c r="D87" s="64">
        <f t="shared" ref="D87" si="4">+(C87/$C$87)*100</f>
        <v>100</v>
      </c>
    </row>
    <row r="88" spans="2:6" ht="4.5" customHeight="1" x14ac:dyDescent="0.25">
      <c r="B88" s="8"/>
    </row>
    <row r="89" spans="2:6" ht="38.25" customHeight="1" x14ac:dyDescent="0.25">
      <c r="B89" s="342" t="s">
        <v>11</v>
      </c>
      <c r="C89" s="342"/>
      <c r="D89" s="342"/>
    </row>
    <row r="90" spans="2:6" x14ac:dyDescent="0.25">
      <c r="B90" s="13" t="s">
        <v>12</v>
      </c>
    </row>
    <row r="91" spans="2:6" x14ac:dyDescent="0.25">
      <c r="B91" s="13"/>
    </row>
    <row r="92" spans="2:6" x14ac:dyDescent="0.25">
      <c r="B92" s="420"/>
      <c r="C92" s="420"/>
      <c r="D92" s="420"/>
    </row>
    <row r="93" spans="2:6" x14ac:dyDescent="0.25">
      <c r="B93" s="420"/>
      <c r="C93" s="420"/>
      <c r="D93" s="420"/>
    </row>
    <row r="94" spans="2:6" x14ac:dyDescent="0.25">
      <c r="B94" s="420"/>
      <c r="C94" s="420"/>
      <c r="D94" s="420"/>
    </row>
    <row r="95" spans="2:6" x14ac:dyDescent="0.25">
      <c r="B95" s="420"/>
      <c r="C95" s="420"/>
      <c r="D95" s="420"/>
    </row>
    <row r="96" spans="2:6" x14ac:dyDescent="0.25">
      <c r="B96" s="420"/>
      <c r="C96" s="420"/>
      <c r="D96" s="420"/>
    </row>
    <row r="97" spans="2:10" ht="15" customHeight="1" x14ac:dyDescent="0.25">
      <c r="B97" s="13"/>
    </row>
    <row r="98" spans="2:10" x14ac:dyDescent="0.25">
      <c r="B98" s="13"/>
      <c r="E98" s="421" t="s">
        <v>263</v>
      </c>
      <c r="F98" s="421"/>
      <c r="G98" s="421"/>
      <c r="H98" s="421"/>
      <c r="I98" s="421"/>
      <c r="J98" s="421"/>
    </row>
    <row r="99" spans="2:10" x14ac:dyDescent="0.25">
      <c r="B99" s="13"/>
      <c r="E99" s="421"/>
      <c r="F99" s="421"/>
      <c r="G99" s="421"/>
      <c r="H99" s="421"/>
      <c r="I99" s="421"/>
      <c r="J99" s="421"/>
    </row>
    <row r="100" spans="2:10" x14ac:dyDescent="0.25">
      <c r="B100" s="13"/>
      <c r="E100" s="421"/>
      <c r="F100" s="421"/>
      <c r="G100" s="421"/>
      <c r="H100" s="421"/>
      <c r="I100" s="421"/>
      <c r="J100" s="421"/>
    </row>
    <row r="101" spans="2:10" x14ac:dyDescent="0.25">
      <c r="B101" s="13"/>
      <c r="E101" s="421"/>
      <c r="F101" s="421"/>
      <c r="G101" s="421"/>
      <c r="H101" s="421"/>
      <c r="I101" s="421"/>
      <c r="J101" s="421"/>
    </row>
    <row r="103" spans="2:10" ht="21.75" x14ac:dyDescent="0.25">
      <c r="B103" s="5" t="s">
        <v>13</v>
      </c>
    </row>
    <row r="104" spans="2:10" ht="17.25" x14ac:dyDescent="0.25">
      <c r="B104" s="14" t="s">
        <v>14</v>
      </c>
    </row>
    <row r="105" spans="2:10" ht="17.25" x14ac:dyDescent="0.25">
      <c r="B105" s="14"/>
    </row>
    <row r="106" spans="2:10" ht="17.25" customHeight="1" x14ac:dyDescent="0.25">
      <c r="B106" s="417" t="s">
        <v>264</v>
      </c>
      <c r="C106" s="417"/>
      <c r="D106" s="417"/>
      <c r="E106" s="417"/>
    </row>
    <row r="107" spans="2:10" ht="17.25" customHeight="1" x14ac:dyDescent="0.25">
      <c r="B107" s="417"/>
      <c r="C107" s="417"/>
      <c r="D107" s="417"/>
      <c r="E107" s="417"/>
    </row>
    <row r="108" spans="2:10" ht="17.25" customHeight="1" x14ac:dyDescent="0.25">
      <c r="B108" s="417"/>
      <c r="C108" s="417"/>
      <c r="D108" s="417"/>
      <c r="E108" s="417"/>
    </row>
    <row r="109" spans="2:10" ht="17.25" customHeight="1" x14ac:dyDescent="0.25">
      <c r="B109" s="417"/>
      <c r="C109" s="417"/>
      <c r="D109" s="417"/>
      <c r="E109" s="417"/>
    </row>
    <row r="110" spans="2:10" ht="19.5" customHeight="1" x14ac:dyDescent="0.25">
      <c r="B110" s="15"/>
    </row>
    <row r="111" spans="2:10" ht="16.5" thickBot="1" x14ac:dyDescent="0.3">
      <c r="B111" s="67" t="s">
        <v>194</v>
      </c>
      <c r="C111" s="68"/>
      <c r="D111" s="68"/>
    </row>
    <row r="112" spans="2:10" ht="15.75" thickBot="1" x14ac:dyDescent="0.3">
      <c r="B112" s="1" t="s">
        <v>0</v>
      </c>
      <c r="C112" s="52" t="s">
        <v>1</v>
      </c>
      <c r="D112" s="43" t="s">
        <v>51</v>
      </c>
      <c r="F112" t="s">
        <v>59</v>
      </c>
    </row>
    <row r="113" spans="2:12" ht="15.75" thickBot="1" x14ac:dyDescent="0.3">
      <c r="B113" s="55" t="s">
        <v>15</v>
      </c>
      <c r="C113" s="140">
        <v>92</v>
      </c>
      <c r="D113" s="63">
        <f>+(C113/$C$116)*100</f>
        <v>8.6792452830188669</v>
      </c>
    </row>
    <row r="114" spans="2:12" ht="15.75" thickBot="1" x14ac:dyDescent="0.3">
      <c r="B114" s="53" t="s">
        <v>16</v>
      </c>
      <c r="C114" s="140">
        <v>968</v>
      </c>
      <c r="D114" s="63">
        <f t="shared" ref="D114:D116" si="5">+(C114/$C$116)*100</f>
        <v>91.320754716981128</v>
      </c>
    </row>
    <row r="115" spans="2:12" ht="15.75" thickBot="1" x14ac:dyDescent="0.3">
      <c r="B115" s="53" t="s">
        <v>17</v>
      </c>
      <c r="C115" s="140">
        <v>0</v>
      </c>
      <c r="D115" s="63">
        <f t="shared" si="5"/>
        <v>0</v>
      </c>
    </row>
    <row r="116" spans="2:12" ht="15.75" thickBot="1" x14ac:dyDescent="0.3">
      <c r="B116" s="58" t="s">
        <v>5</v>
      </c>
      <c r="C116" s="57">
        <f>SUM(C113:C115)</f>
        <v>1060</v>
      </c>
      <c r="D116" s="64">
        <f t="shared" si="5"/>
        <v>100</v>
      </c>
    </row>
    <row r="117" spans="2:12" x14ac:dyDescent="0.25">
      <c r="B117" s="6"/>
    </row>
    <row r="118" spans="2:12" x14ac:dyDescent="0.25">
      <c r="B118" s="6"/>
    </row>
    <row r="119" spans="2:12" x14ac:dyDescent="0.25">
      <c r="B119" s="418" t="s">
        <v>265</v>
      </c>
      <c r="C119" s="418"/>
      <c r="D119" s="418"/>
    </row>
    <row r="120" spans="2:12" x14ac:dyDescent="0.25">
      <c r="B120" s="418"/>
      <c r="C120" s="418"/>
      <c r="D120" s="418"/>
    </row>
    <row r="121" spans="2:12" x14ac:dyDescent="0.25">
      <c r="B121" s="418"/>
      <c r="C121" s="418"/>
      <c r="D121" s="418"/>
    </row>
    <row r="122" spans="2:12" x14ac:dyDescent="0.25">
      <c r="B122" s="424"/>
      <c r="C122" s="425"/>
      <c r="D122" s="425"/>
    </row>
    <row r="123" spans="2:12" x14ac:dyDescent="0.25">
      <c r="B123" s="6"/>
    </row>
    <row r="124" spans="2:12" x14ac:dyDescent="0.25">
      <c r="B124" s="6"/>
    </row>
    <row r="125" spans="2:12" x14ac:dyDescent="0.25">
      <c r="B125" s="6"/>
    </row>
    <row r="126" spans="2:12" ht="15" customHeight="1" x14ac:dyDescent="0.25">
      <c r="B126" s="6"/>
      <c r="E126" s="422"/>
      <c r="F126" s="422"/>
      <c r="G126" s="422"/>
      <c r="H126" s="422"/>
      <c r="I126" s="422"/>
      <c r="J126" s="422"/>
      <c r="K126" s="422"/>
      <c r="L126" s="422"/>
    </row>
    <row r="127" spans="2:12" x14ac:dyDescent="0.25">
      <c r="B127" s="6"/>
      <c r="E127" s="422"/>
      <c r="F127" s="422"/>
      <c r="G127" s="422"/>
      <c r="H127" s="422"/>
      <c r="I127" s="422"/>
      <c r="J127" s="422"/>
      <c r="K127" s="422"/>
      <c r="L127" s="422"/>
    </row>
    <row r="128" spans="2:12" x14ac:dyDescent="0.25">
      <c r="B128" s="6"/>
      <c r="E128" s="422"/>
      <c r="F128" s="422"/>
      <c r="G128" s="422"/>
      <c r="H128" s="422"/>
      <c r="I128" s="422"/>
      <c r="J128" s="422"/>
      <c r="K128" s="422"/>
      <c r="L128" s="422"/>
    </row>
    <row r="129" spans="2:6" x14ac:dyDescent="0.25">
      <c r="B129" s="6"/>
    </row>
    <row r="130" spans="2:6" ht="16.5" thickBot="1" x14ac:dyDescent="0.3">
      <c r="B130" s="66" t="s">
        <v>195</v>
      </c>
    </row>
    <row r="131" spans="2:6" ht="15.75" thickBot="1" x14ac:dyDescent="0.3">
      <c r="B131" s="54" t="s">
        <v>9</v>
      </c>
      <c r="C131" s="51" t="s">
        <v>1</v>
      </c>
      <c r="D131" s="43" t="s">
        <v>51</v>
      </c>
      <c r="F131" t="s">
        <v>60</v>
      </c>
    </row>
    <row r="132" spans="2:6" ht="15.75" thickBot="1" x14ac:dyDescent="0.3">
      <c r="B132" s="164" t="s">
        <v>175</v>
      </c>
      <c r="C132" s="322">
        <v>207</v>
      </c>
      <c r="D132" s="320">
        <f t="shared" ref="D132:D142" si="6">+(C132/$C$142)</f>
        <v>0.19528301886792454</v>
      </c>
    </row>
    <row r="133" spans="2:6" ht="15.75" thickBot="1" x14ac:dyDescent="0.3">
      <c r="B133" s="59" t="s">
        <v>132</v>
      </c>
      <c r="C133" s="323">
        <v>119</v>
      </c>
      <c r="D133" s="320">
        <f t="shared" si="6"/>
        <v>0.11226415094339623</v>
      </c>
    </row>
    <row r="134" spans="2:6" ht="15.75" thickBot="1" x14ac:dyDescent="0.3">
      <c r="B134" s="53" t="s">
        <v>10</v>
      </c>
      <c r="C134" s="324">
        <v>94</v>
      </c>
      <c r="D134" s="320">
        <f t="shared" si="6"/>
        <v>8.8679245283018862E-2</v>
      </c>
    </row>
    <row r="135" spans="2:6" ht="15.75" thickBot="1" x14ac:dyDescent="0.3">
      <c r="B135" s="3" t="s">
        <v>176</v>
      </c>
      <c r="C135" s="325">
        <v>192</v>
      </c>
      <c r="D135" s="320">
        <f t="shared" si="6"/>
        <v>0.1811320754716981</v>
      </c>
    </row>
    <row r="136" spans="2:6" ht="15.75" thickBot="1" x14ac:dyDescent="0.3">
      <c r="B136" s="3" t="s">
        <v>18</v>
      </c>
      <c r="C136" s="325">
        <v>95</v>
      </c>
      <c r="D136" s="320">
        <f t="shared" si="6"/>
        <v>8.9622641509433956E-2</v>
      </c>
    </row>
    <row r="137" spans="2:6" ht="15.75" thickBot="1" x14ac:dyDescent="0.3">
      <c r="B137" s="3" t="s">
        <v>19</v>
      </c>
      <c r="C137" s="325">
        <v>40</v>
      </c>
      <c r="D137" s="320">
        <f t="shared" si="6"/>
        <v>3.7735849056603772E-2</v>
      </c>
    </row>
    <row r="138" spans="2:6" ht="15.75" thickBot="1" x14ac:dyDescent="0.3">
      <c r="B138" s="3" t="s">
        <v>177</v>
      </c>
      <c r="C138" s="325">
        <v>47</v>
      </c>
      <c r="D138" s="320">
        <f t="shared" si="6"/>
        <v>4.4339622641509431E-2</v>
      </c>
    </row>
    <row r="139" spans="2:6" ht="15.75" thickBot="1" x14ac:dyDescent="0.3">
      <c r="B139" s="3" t="s">
        <v>134</v>
      </c>
      <c r="C139" s="325">
        <v>115</v>
      </c>
      <c r="D139" s="320">
        <f t="shared" si="6"/>
        <v>0.10849056603773585</v>
      </c>
    </row>
    <row r="140" spans="2:6" ht="15.75" thickBot="1" x14ac:dyDescent="0.3">
      <c r="B140" s="3" t="s">
        <v>178</v>
      </c>
      <c r="C140" s="325">
        <v>52</v>
      </c>
      <c r="D140" s="320">
        <f t="shared" si="6"/>
        <v>4.9056603773584909E-2</v>
      </c>
    </row>
    <row r="141" spans="2:6" ht="15.75" thickBot="1" x14ac:dyDescent="0.3">
      <c r="B141" s="3" t="s">
        <v>179</v>
      </c>
      <c r="C141" s="325">
        <v>99</v>
      </c>
      <c r="D141" s="320">
        <f t="shared" si="6"/>
        <v>9.3396226415094333E-2</v>
      </c>
    </row>
    <row r="142" spans="2:6" ht="15.75" thickBot="1" x14ac:dyDescent="0.3">
      <c r="B142" s="44" t="s">
        <v>5</v>
      </c>
      <c r="C142" s="326">
        <f>SUM(C132:C141)</f>
        <v>1060</v>
      </c>
      <c r="D142" s="321">
        <f t="shared" si="6"/>
        <v>1</v>
      </c>
    </row>
    <row r="143" spans="2:6" x14ac:dyDescent="0.25">
      <c r="B143" s="16"/>
      <c r="D143" s="41"/>
    </row>
    <row r="144" spans="2:6" x14ac:dyDescent="0.25">
      <c r="B144" s="426" t="s">
        <v>266</v>
      </c>
      <c r="C144" s="426"/>
      <c r="D144" s="426"/>
      <c r="E144" s="426"/>
    </row>
    <row r="145" spans="2:8" x14ac:dyDescent="0.25">
      <c r="B145" s="426"/>
      <c r="C145" s="426"/>
      <c r="D145" s="426"/>
      <c r="E145" s="426"/>
    </row>
    <row r="146" spans="2:8" x14ac:dyDescent="0.25">
      <c r="B146" s="426"/>
      <c r="C146" s="426"/>
      <c r="D146" s="426"/>
      <c r="E146" s="426"/>
    </row>
    <row r="147" spans="2:8" x14ac:dyDescent="0.25">
      <c r="B147" s="426"/>
      <c r="C147" s="426"/>
      <c r="D147" s="426"/>
      <c r="E147" s="426"/>
    </row>
    <row r="148" spans="2:8" x14ac:dyDescent="0.25">
      <c r="B148" s="16"/>
      <c r="D148" s="41"/>
    </row>
    <row r="150" spans="2:8" ht="21.75" x14ac:dyDescent="0.25">
      <c r="B150" s="5" t="s">
        <v>63</v>
      </c>
    </row>
    <row r="151" spans="2:8" x14ac:dyDescent="0.25">
      <c r="B151" s="8"/>
    </row>
    <row r="152" spans="2:8" ht="16.5" thickBot="1" x14ac:dyDescent="0.3">
      <c r="B152" s="66" t="s">
        <v>196</v>
      </c>
    </row>
    <row r="153" spans="2:8" ht="30.75" thickBot="1" x14ac:dyDescent="0.3">
      <c r="B153" s="17" t="s">
        <v>20</v>
      </c>
      <c r="C153" s="18" t="s">
        <v>0</v>
      </c>
      <c r="D153" s="18" t="s">
        <v>1</v>
      </c>
      <c r="E153" s="18" t="s">
        <v>49</v>
      </c>
      <c r="F153" s="61" t="s">
        <v>61</v>
      </c>
      <c r="G153" s="61"/>
    </row>
    <row r="154" spans="2:8" ht="15.75" thickBot="1" x14ac:dyDescent="0.3">
      <c r="B154" s="20" t="s">
        <v>21</v>
      </c>
      <c r="C154" s="21" t="s">
        <v>8</v>
      </c>
      <c r="D154" s="327">
        <f>+C23</f>
        <v>104</v>
      </c>
      <c r="E154" s="329">
        <f>+D154/D158</f>
        <v>6.0324825986078886E-3</v>
      </c>
    </row>
    <row r="155" spans="2:8" ht="45.75" thickBot="1" x14ac:dyDescent="0.3">
      <c r="B155" s="343" t="s">
        <v>22</v>
      </c>
      <c r="C155" s="21" t="s">
        <v>23</v>
      </c>
      <c r="D155" s="327">
        <f>13457+2539</f>
        <v>15996</v>
      </c>
      <c r="E155" s="329">
        <f>+D155/D158</f>
        <v>0.92784222737819022</v>
      </c>
    </row>
    <row r="156" spans="2:8" ht="48" customHeight="1" thickBot="1" x14ac:dyDescent="0.3">
      <c r="B156" s="344"/>
      <c r="C156" s="118" t="s">
        <v>24</v>
      </c>
      <c r="D156" s="327">
        <f>+C54</f>
        <v>80</v>
      </c>
      <c r="E156" s="255">
        <f>+D156/D158</f>
        <v>4.6403712296983757E-3</v>
      </c>
    </row>
    <row r="157" spans="2:8" ht="45.75" thickBot="1" x14ac:dyDescent="0.3">
      <c r="B157" s="20" t="s">
        <v>25</v>
      </c>
      <c r="C157" s="21" t="s">
        <v>26</v>
      </c>
      <c r="D157" s="327">
        <f>+C116</f>
        <v>1060</v>
      </c>
      <c r="E157" s="329">
        <f>+D157/D158</f>
        <v>6.1484918793503478E-2</v>
      </c>
    </row>
    <row r="158" spans="2:8" ht="15.75" thickBot="1" x14ac:dyDescent="0.3">
      <c r="B158" s="47" t="s">
        <v>27</v>
      </c>
      <c r="C158" s="48"/>
      <c r="D158" s="328">
        <f>SUM(D154:D157)</f>
        <v>17240</v>
      </c>
      <c r="E158" s="46">
        <f>+(D158/$D$158)*100</f>
        <v>100</v>
      </c>
    </row>
    <row r="159" spans="2:8" x14ac:dyDescent="0.25">
      <c r="B159" s="13"/>
    </row>
    <row r="160" spans="2:8" x14ac:dyDescent="0.25">
      <c r="B160" s="419" t="s">
        <v>267</v>
      </c>
      <c r="C160" s="419"/>
      <c r="D160" s="419"/>
      <c r="E160" s="419"/>
      <c r="F160" s="419"/>
      <c r="G160" s="419"/>
      <c r="H160" s="419"/>
    </row>
    <row r="161" spans="2:8" x14ac:dyDescent="0.25">
      <c r="B161" s="419"/>
      <c r="C161" s="419"/>
      <c r="D161" s="419"/>
      <c r="E161" s="419"/>
      <c r="F161" s="419"/>
      <c r="G161" s="419"/>
      <c r="H161" s="419"/>
    </row>
    <row r="162" spans="2:8" x14ac:dyDescent="0.25">
      <c r="B162" s="419"/>
      <c r="C162" s="419"/>
      <c r="D162" s="419"/>
      <c r="E162" s="419"/>
      <c r="F162" s="419"/>
      <c r="G162" s="419"/>
      <c r="H162" s="419"/>
    </row>
    <row r="163" spans="2:8" x14ac:dyDescent="0.25">
      <c r="B163" s="419"/>
      <c r="C163" s="419"/>
      <c r="D163" s="419"/>
      <c r="E163" s="419"/>
      <c r="F163" s="419"/>
      <c r="G163" s="419"/>
      <c r="H163" s="419"/>
    </row>
    <row r="164" spans="2:8" x14ac:dyDescent="0.25">
      <c r="B164" s="419"/>
      <c r="C164" s="419"/>
      <c r="D164" s="419"/>
      <c r="E164" s="419"/>
      <c r="F164" s="419"/>
      <c r="G164" s="419"/>
      <c r="H164" s="419"/>
    </row>
    <row r="166" spans="2:8" ht="21.75" x14ac:dyDescent="0.25">
      <c r="B166" s="5" t="s">
        <v>62</v>
      </c>
    </row>
    <row r="167" spans="2:8" x14ac:dyDescent="0.25">
      <c r="B167" s="10"/>
    </row>
    <row r="168" spans="2:8" ht="16.5" thickBot="1" x14ac:dyDescent="0.3">
      <c r="B168" s="66" t="s">
        <v>197</v>
      </c>
    </row>
    <row r="169" spans="2:8" x14ac:dyDescent="0.25">
      <c r="B169" s="335" t="s">
        <v>20</v>
      </c>
      <c r="C169" s="337" t="s">
        <v>0</v>
      </c>
      <c r="D169" s="50" t="s">
        <v>28</v>
      </c>
      <c r="E169" s="50" t="s">
        <v>50</v>
      </c>
      <c r="G169" t="s">
        <v>98</v>
      </c>
    </row>
    <row r="170" spans="2:8" ht="30.75" thickBot="1" x14ac:dyDescent="0.3">
      <c r="B170" s="336"/>
      <c r="C170" s="338"/>
      <c r="D170" s="39" t="s">
        <v>29</v>
      </c>
      <c r="E170" s="39" t="s">
        <v>29</v>
      </c>
    </row>
    <row r="171" spans="2:8" ht="15.75" thickBot="1" x14ac:dyDescent="0.3">
      <c r="B171" s="22" t="s">
        <v>21</v>
      </c>
      <c r="C171" s="21" t="s">
        <v>30</v>
      </c>
      <c r="D171" s="141">
        <v>0</v>
      </c>
      <c r="E171" s="427">
        <f>+(D171/$D$174)*100</f>
        <v>0</v>
      </c>
    </row>
    <row r="172" spans="2:8" ht="48" thickBot="1" x14ac:dyDescent="0.3">
      <c r="B172" s="22" t="s">
        <v>22</v>
      </c>
      <c r="C172" s="21" t="s">
        <v>31</v>
      </c>
      <c r="D172" s="141">
        <f>1980+4338+224</f>
        <v>6542</v>
      </c>
      <c r="E172" s="427">
        <f>+(D172/$D$174)*100</f>
        <v>93.071560677194469</v>
      </c>
    </row>
    <row r="173" spans="2:8" ht="45.75" thickBot="1" x14ac:dyDescent="0.3">
      <c r="B173" s="19" t="s">
        <v>25</v>
      </c>
      <c r="C173" s="21" t="s">
        <v>32</v>
      </c>
      <c r="D173" s="141">
        <v>487</v>
      </c>
      <c r="E173" s="427">
        <f>+(D173/$D$174)*100</f>
        <v>6.9284393228055201</v>
      </c>
    </row>
    <row r="174" spans="2:8" ht="15.75" thickBot="1" x14ac:dyDescent="0.3">
      <c r="B174" s="47" t="s">
        <v>5</v>
      </c>
      <c r="C174" s="48"/>
      <c r="D174" s="49">
        <f>SUM(D171:D173)</f>
        <v>7029</v>
      </c>
      <c r="E174" s="62">
        <f>+(D174/$D$174)*100</f>
        <v>100</v>
      </c>
    </row>
    <row r="175" spans="2:8" x14ac:dyDescent="0.25">
      <c r="B175" s="253" t="s">
        <v>227</v>
      </c>
    </row>
    <row r="176" spans="2:8" x14ac:dyDescent="0.25">
      <c r="B176" s="253"/>
    </row>
    <row r="177" spans="2:12" ht="15" customHeight="1" x14ac:dyDescent="0.25">
      <c r="B177" s="420"/>
      <c r="C177" s="420"/>
      <c r="D177" s="420"/>
      <c r="E177" s="420"/>
      <c r="F177" s="420"/>
    </row>
    <row r="178" spans="2:12" x14ac:dyDescent="0.25">
      <c r="B178" s="420"/>
      <c r="C178" s="420"/>
      <c r="D178" s="420"/>
      <c r="E178" s="420"/>
      <c r="F178" s="421" t="s">
        <v>268</v>
      </c>
      <c r="G178" s="421"/>
      <c r="H178" s="421"/>
      <c r="I178" s="421"/>
      <c r="J178" s="421"/>
      <c r="K178" s="421"/>
      <c r="L178" s="421"/>
    </row>
    <row r="179" spans="2:12" x14ac:dyDescent="0.25">
      <c r="B179" s="420"/>
      <c r="C179" s="420"/>
      <c r="D179" s="420"/>
      <c r="E179" s="420"/>
      <c r="F179" s="421"/>
      <c r="G179" s="421"/>
      <c r="H179" s="421"/>
      <c r="I179" s="421"/>
      <c r="J179" s="421"/>
      <c r="K179" s="421"/>
      <c r="L179" s="421"/>
    </row>
    <row r="180" spans="2:12" x14ac:dyDescent="0.25">
      <c r="B180" s="420"/>
      <c r="C180" s="420"/>
      <c r="D180" s="420"/>
      <c r="E180" s="420"/>
      <c r="F180" s="421"/>
      <c r="G180" s="421"/>
      <c r="H180" s="421"/>
      <c r="I180" s="421"/>
      <c r="J180" s="421"/>
      <c r="K180" s="421"/>
      <c r="L180" s="421"/>
    </row>
    <row r="181" spans="2:12" x14ac:dyDescent="0.25">
      <c r="F181" s="421"/>
      <c r="G181" s="421"/>
      <c r="H181" s="421"/>
      <c r="I181" s="421"/>
      <c r="J181" s="421"/>
      <c r="K181" s="421"/>
      <c r="L181" s="421"/>
    </row>
    <row r="182" spans="2:12" x14ac:dyDescent="0.25">
      <c r="F182" s="425"/>
      <c r="G182" s="425"/>
      <c r="H182" s="425"/>
      <c r="I182" s="425"/>
      <c r="J182" s="425"/>
      <c r="K182" s="425"/>
      <c r="L182" s="425"/>
    </row>
    <row r="183" spans="2:12" ht="21.75" x14ac:dyDescent="0.25">
      <c r="B183" s="5" t="s">
        <v>171</v>
      </c>
    </row>
    <row r="184" spans="2:12" ht="21.75" x14ac:dyDescent="0.25">
      <c r="B184" s="5"/>
    </row>
    <row r="186" spans="2:12" ht="16.5" thickBot="1" x14ac:dyDescent="0.3">
      <c r="B186" s="66" t="s">
        <v>184</v>
      </c>
    </row>
    <row r="187" spans="2:12" ht="15" customHeight="1" x14ac:dyDescent="0.25">
      <c r="B187" s="335" t="s">
        <v>89</v>
      </c>
      <c r="C187" s="337" t="s">
        <v>91</v>
      </c>
      <c r="D187" s="50" t="s">
        <v>50</v>
      </c>
      <c r="E187" s="61"/>
      <c r="F187" t="s">
        <v>99</v>
      </c>
    </row>
    <row r="188" spans="2:12" ht="30.75" thickBot="1" x14ac:dyDescent="0.3">
      <c r="B188" s="336"/>
      <c r="C188" s="338"/>
      <c r="D188" s="39" t="s">
        <v>88</v>
      </c>
      <c r="E188" s="61"/>
    </row>
    <row r="189" spans="2:12" ht="15.75" thickBot="1" x14ac:dyDescent="0.3">
      <c r="B189" s="22" t="s">
        <v>93</v>
      </c>
      <c r="C189" s="181">
        <f>+C204+C219+C235</f>
        <v>3851</v>
      </c>
      <c r="D189" s="255">
        <f>+C189/$C$194</f>
        <v>0.22337587006960558</v>
      </c>
      <c r="E189" s="123"/>
    </row>
    <row r="190" spans="2:12" ht="20.25" customHeight="1" thickBot="1" x14ac:dyDescent="0.3">
      <c r="B190" s="22" t="s">
        <v>94</v>
      </c>
      <c r="C190" s="181">
        <f t="shared" ref="C190:C193" si="7">+C205+C220+C236</f>
        <v>3082</v>
      </c>
      <c r="D190" s="255">
        <f t="shared" ref="D190:D193" si="8">+C190/$C$194</f>
        <v>0.17877030162412993</v>
      </c>
      <c r="E190" s="123"/>
    </row>
    <row r="191" spans="2:12" ht="15.75" thickBot="1" x14ac:dyDescent="0.3">
      <c r="B191" s="121" t="s">
        <v>95</v>
      </c>
      <c r="C191" s="181">
        <f t="shared" si="7"/>
        <v>1218</v>
      </c>
      <c r="D191" s="255">
        <f t="shared" si="8"/>
        <v>7.0649651972157779E-2</v>
      </c>
      <c r="E191" s="123"/>
    </row>
    <row r="192" spans="2:12" ht="15.75" thickBot="1" x14ac:dyDescent="0.3">
      <c r="B192" s="122" t="s">
        <v>96</v>
      </c>
      <c r="C192" s="181">
        <f t="shared" si="7"/>
        <v>4900</v>
      </c>
      <c r="D192" s="255">
        <f t="shared" si="8"/>
        <v>0.28422273781902552</v>
      </c>
      <c r="E192" s="123"/>
    </row>
    <row r="193" spans="2:6" ht="20.25" customHeight="1" thickBot="1" x14ac:dyDescent="0.3">
      <c r="B193" s="19" t="s">
        <v>97</v>
      </c>
      <c r="C193" s="181">
        <f t="shared" si="7"/>
        <v>4189</v>
      </c>
      <c r="D193" s="255">
        <f t="shared" si="8"/>
        <v>0.24298143851508119</v>
      </c>
      <c r="E193" s="123"/>
    </row>
    <row r="194" spans="2:6" ht="15.75" thickBot="1" x14ac:dyDescent="0.3">
      <c r="B194" s="117" t="s">
        <v>5</v>
      </c>
      <c r="C194" s="126">
        <f>SUM(C189:C193)</f>
        <v>17240</v>
      </c>
      <c r="D194" s="180">
        <f>SUM(D189:D193)</f>
        <v>1</v>
      </c>
      <c r="E194" s="124"/>
    </row>
    <row r="195" spans="2:6" x14ac:dyDescent="0.25">
      <c r="E195" s="125"/>
    </row>
    <row r="201" spans="2:6" ht="16.5" thickBot="1" x14ac:dyDescent="0.3">
      <c r="B201" s="66" t="s">
        <v>186</v>
      </c>
    </row>
    <row r="202" spans="2:6" ht="15" customHeight="1" x14ac:dyDescent="0.25">
      <c r="B202" s="335" t="s">
        <v>89</v>
      </c>
      <c r="C202" s="337" t="s">
        <v>90</v>
      </c>
      <c r="D202" s="50" t="s">
        <v>50</v>
      </c>
      <c r="E202" s="61"/>
      <c r="F202" t="s">
        <v>100</v>
      </c>
    </row>
    <row r="203" spans="2:6" ht="30.75" thickBot="1" x14ac:dyDescent="0.3">
      <c r="B203" s="336"/>
      <c r="C203" s="338"/>
      <c r="D203" s="39" t="s">
        <v>88</v>
      </c>
      <c r="E203" s="61"/>
    </row>
    <row r="204" spans="2:6" ht="15.75" thickBot="1" x14ac:dyDescent="0.3">
      <c r="B204" s="22" t="s">
        <v>93</v>
      </c>
      <c r="C204" s="22">
        <v>35</v>
      </c>
      <c r="D204" s="276">
        <f>+C204/$C$209</f>
        <v>0.33653846153846156</v>
      </c>
      <c r="E204" s="123"/>
    </row>
    <row r="205" spans="2:6" ht="15.75" thickBot="1" x14ac:dyDescent="0.3">
      <c r="B205" s="22" t="s">
        <v>94</v>
      </c>
      <c r="C205" s="22">
        <v>31</v>
      </c>
      <c r="D205" s="276">
        <f t="shared" ref="D205:D208" si="9">+C205/$C$209</f>
        <v>0.29807692307692307</v>
      </c>
      <c r="E205" s="123"/>
    </row>
    <row r="206" spans="2:6" ht="15.75" thickBot="1" x14ac:dyDescent="0.3">
      <c r="B206" s="121" t="s">
        <v>95</v>
      </c>
      <c r="C206" s="22">
        <v>0</v>
      </c>
      <c r="D206" s="276">
        <f t="shared" si="9"/>
        <v>0</v>
      </c>
      <c r="E206" s="123"/>
    </row>
    <row r="207" spans="2:6" ht="15.75" thickBot="1" x14ac:dyDescent="0.3">
      <c r="B207" s="122" t="s">
        <v>96</v>
      </c>
      <c r="C207" s="22">
        <v>19</v>
      </c>
      <c r="D207" s="276">
        <f t="shared" si="9"/>
        <v>0.18269230769230768</v>
      </c>
      <c r="E207" s="123"/>
    </row>
    <row r="208" spans="2:6" ht="15.75" thickBot="1" x14ac:dyDescent="0.3">
      <c r="B208" s="19" t="s">
        <v>97</v>
      </c>
      <c r="C208" s="22">
        <v>19</v>
      </c>
      <c r="D208" s="276">
        <f t="shared" si="9"/>
        <v>0.18269230769230768</v>
      </c>
      <c r="E208" s="123"/>
    </row>
    <row r="209" spans="2:6" ht="15.75" thickBot="1" x14ac:dyDescent="0.3">
      <c r="B209" s="117" t="s">
        <v>5</v>
      </c>
      <c r="C209" s="117">
        <f>SUM(C204:C208)</f>
        <v>104</v>
      </c>
      <c r="D209" s="180">
        <f>SUM(D204:D208)</f>
        <v>1</v>
      </c>
      <c r="E209" s="124"/>
    </row>
    <row r="210" spans="2:6" x14ac:dyDescent="0.25">
      <c r="E210" s="125"/>
    </row>
    <row r="216" spans="2:6" ht="16.5" thickBot="1" x14ac:dyDescent="0.3">
      <c r="B216" s="66" t="s">
        <v>185</v>
      </c>
    </row>
    <row r="217" spans="2:6" ht="15" customHeight="1" x14ac:dyDescent="0.25">
      <c r="B217" s="335" t="s">
        <v>89</v>
      </c>
      <c r="C217" s="337" t="s">
        <v>92</v>
      </c>
      <c r="D217" s="50" t="s">
        <v>50</v>
      </c>
      <c r="E217" s="61"/>
      <c r="F217" t="s">
        <v>104</v>
      </c>
    </row>
    <row r="218" spans="2:6" ht="30.75" thickBot="1" x14ac:dyDescent="0.3">
      <c r="B218" s="336"/>
      <c r="C218" s="338"/>
      <c r="D218" s="39" t="s">
        <v>88</v>
      </c>
      <c r="E218" s="61"/>
    </row>
    <row r="219" spans="2:6" ht="15.75" thickBot="1" x14ac:dyDescent="0.3">
      <c r="B219" s="22" t="s">
        <v>93</v>
      </c>
      <c r="C219" s="22">
        <v>3378</v>
      </c>
      <c r="D219" s="182">
        <f>+C219/$C$224</f>
        <v>0.21012689723811895</v>
      </c>
      <c r="E219" s="123"/>
    </row>
    <row r="220" spans="2:6" ht="15.75" thickBot="1" x14ac:dyDescent="0.3">
      <c r="B220" s="22" t="s">
        <v>94</v>
      </c>
      <c r="C220" s="22">
        <v>2818</v>
      </c>
      <c r="D220" s="182">
        <f t="shared" ref="D220:D223" si="10">+C220/$C$224</f>
        <v>0.17529236128390147</v>
      </c>
      <c r="E220" s="123"/>
    </row>
    <row r="221" spans="2:6" ht="15.75" thickBot="1" x14ac:dyDescent="0.3">
      <c r="B221" s="121" t="s">
        <v>95</v>
      </c>
      <c r="C221" s="22">
        <v>1052</v>
      </c>
      <c r="D221" s="182">
        <f t="shared" si="10"/>
        <v>6.5439163971137096E-2</v>
      </c>
      <c r="E221" s="123"/>
    </row>
    <row r="222" spans="2:6" ht="15.75" thickBot="1" x14ac:dyDescent="0.3">
      <c r="B222" s="122" t="s">
        <v>96</v>
      </c>
      <c r="C222" s="22">
        <v>4809</v>
      </c>
      <c r="D222" s="182">
        <f t="shared" si="10"/>
        <v>0.2991415775068425</v>
      </c>
      <c r="E222" s="123"/>
    </row>
    <row r="223" spans="2:6" ht="15.75" thickBot="1" x14ac:dyDescent="0.3">
      <c r="B223" s="19" t="s">
        <v>97</v>
      </c>
      <c r="C223" s="22">
        <v>4019</v>
      </c>
      <c r="D223" s="182">
        <f t="shared" si="10"/>
        <v>0.25</v>
      </c>
      <c r="E223" s="123"/>
    </row>
    <row r="224" spans="2:6" ht="15.75" thickBot="1" x14ac:dyDescent="0.3">
      <c r="B224" s="117" t="s">
        <v>5</v>
      </c>
      <c r="C224" s="117">
        <f>SUM(C219:C223)</f>
        <v>16076</v>
      </c>
      <c r="D224" s="180">
        <f>SUM(D219:D223)</f>
        <v>1</v>
      </c>
      <c r="E224" s="124"/>
    </row>
    <row r="225" spans="2:6" x14ac:dyDescent="0.25">
      <c r="D225" s="187"/>
    </row>
    <row r="232" spans="2:6" ht="16.5" thickBot="1" x14ac:dyDescent="0.3">
      <c r="B232" s="66" t="s">
        <v>187</v>
      </c>
    </row>
    <row r="233" spans="2:6" ht="15" customHeight="1" x14ac:dyDescent="0.25">
      <c r="B233" s="335" t="s">
        <v>89</v>
      </c>
      <c r="C233" s="337" t="s">
        <v>88</v>
      </c>
      <c r="D233" s="50" t="s">
        <v>50</v>
      </c>
      <c r="E233" s="61"/>
      <c r="F233" t="s">
        <v>162</v>
      </c>
    </row>
    <row r="234" spans="2:6" ht="30.75" thickBot="1" x14ac:dyDescent="0.3">
      <c r="B234" s="336"/>
      <c r="C234" s="338"/>
      <c r="D234" s="39" t="s">
        <v>88</v>
      </c>
      <c r="E234" s="61"/>
    </row>
    <row r="235" spans="2:6" ht="15.75" thickBot="1" x14ac:dyDescent="0.3">
      <c r="B235" s="22" t="s">
        <v>93</v>
      </c>
      <c r="C235" s="181">
        <v>438</v>
      </c>
      <c r="D235" s="182">
        <f>+C235/$C$240</f>
        <v>0.41320754716981134</v>
      </c>
      <c r="E235" s="123"/>
    </row>
    <row r="236" spans="2:6" ht="15.75" thickBot="1" x14ac:dyDescent="0.3">
      <c r="B236" s="22" t="s">
        <v>94</v>
      </c>
      <c r="C236" s="181">
        <v>233</v>
      </c>
      <c r="D236" s="182">
        <f t="shared" ref="D236:D239" si="11">+C236/$C$240</f>
        <v>0.21981132075471699</v>
      </c>
      <c r="E236" s="123"/>
    </row>
    <row r="237" spans="2:6" ht="15.75" thickBot="1" x14ac:dyDescent="0.3">
      <c r="B237" s="121" t="s">
        <v>95</v>
      </c>
      <c r="C237" s="181">
        <v>166</v>
      </c>
      <c r="D237" s="182">
        <f t="shared" si="11"/>
        <v>0.15660377358490565</v>
      </c>
      <c r="E237" s="123"/>
    </row>
    <row r="238" spans="2:6" ht="15.75" thickBot="1" x14ac:dyDescent="0.3">
      <c r="B238" s="122" t="s">
        <v>96</v>
      </c>
      <c r="C238" s="181">
        <v>72</v>
      </c>
      <c r="D238" s="182">
        <f t="shared" si="11"/>
        <v>6.7924528301886791E-2</v>
      </c>
      <c r="E238" s="123"/>
    </row>
    <row r="239" spans="2:6" ht="15.75" thickBot="1" x14ac:dyDescent="0.3">
      <c r="B239" s="19" t="s">
        <v>97</v>
      </c>
      <c r="C239" s="181">
        <v>151</v>
      </c>
      <c r="D239" s="182">
        <f t="shared" si="11"/>
        <v>0.14245283018867924</v>
      </c>
      <c r="E239" s="123"/>
    </row>
    <row r="240" spans="2:6" ht="15.75" thickBot="1" x14ac:dyDescent="0.3">
      <c r="B240" s="127" t="s">
        <v>5</v>
      </c>
      <c r="C240" s="127">
        <f>SUM(C235:C239)</f>
        <v>1060</v>
      </c>
      <c r="D240" s="180">
        <f>SUM(D235:D239)</f>
        <v>1</v>
      </c>
      <c r="E240" s="124"/>
    </row>
    <row r="248" spans="2:10" ht="21.75" x14ac:dyDescent="0.25">
      <c r="B248" s="5" t="s">
        <v>172</v>
      </c>
    </row>
    <row r="250" spans="2:10" ht="16.5" thickBot="1" x14ac:dyDescent="0.3">
      <c r="B250" s="66" t="s">
        <v>183</v>
      </c>
    </row>
    <row r="251" spans="2:10" ht="15" customHeight="1" x14ac:dyDescent="0.25">
      <c r="B251" s="330" t="s">
        <v>158</v>
      </c>
      <c r="C251" s="339" t="s">
        <v>228</v>
      </c>
      <c r="D251" s="340"/>
      <c r="E251" s="341"/>
      <c r="F251" s="339" t="s">
        <v>101</v>
      </c>
      <c r="G251" s="340"/>
      <c r="H251" s="341"/>
      <c r="J251" t="s">
        <v>163</v>
      </c>
    </row>
    <row r="252" spans="2:10" ht="15.75" thickBot="1" x14ac:dyDescent="0.3">
      <c r="B252" s="336"/>
      <c r="C252" s="120" t="s">
        <v>102</v>
      </c>
      <c r="D252" s="120" t="s">
        <v>103</v>
      </c>
      <c r="E252" s="39" t="s">
        <v>25</v>
      </c>
      <c r="F252" s="120" t="s">
        <v>102</v>
      </c>
      <c r="G252" s="120" t="s">
        <v>103</v>
      </c>
      <c r="H252" s="39" t="s">
        <v>25</v>
      </c>
    </row>
    <row r="253" spans="2:10" ht="15.75" thickBot="1" x14ac:dyDescent="0.3">
      <c r="B253" s="146" t="s">
        <v>138</v>
      </c>
      <c r="C253" s="148">
        <v>31</v>
      </c>
      <c r="D253" s="148">
        <v>786</v>
      </c>
      <c r="E253" s="236">
        <v>32</v>
      </c>
      <c r="F253" s="184">
        <f>+C253/$C$271</f>
        <v>0.29807692307692307</v>
      </c>
      <c r="G253" s="184">
        <f>+D253/$D$271</f>
        <v>4.8892759392883803E-2</v>
      </c>
      <c r="H253" s="184">
        <f>+E253/$E$271</f>
        <v>3.0188679245283019E-2</v>
      </c>
    </row>
    <row r="254" spans="2:10" ht="15.75" thickBot="1" x14ac:dyDescent="0.3">
      <c r="B254" s="146" t="s">
        <v>139</v>
      </c>
      <c r="C254" s="235">
        <v>0</v>
      </c>
      <c r="D254" s="235">
        <v>676</v>
      </c>
      <c r="E254" s="236">
        <v>60</v>
      </c>
      <c r="F254" s="184">
        <f t="shared" ref="F254:F270" si="12">+C254/$C$271</f>
        <v>0</v>
      </c>
      <c r="G254" s="184">
        <f t="shared" ref="G254:G270" si="13">+D254/$D$271</f>
        <v>4.2050261259019658E-2</v>
      </c>
      <c r="H254" s="184">
        <f t="shared" ref="H254:H270" si="14">+E254/$E$271</f>
        <v>5.6603773584905662E-2</v>
      </c>
    </row>
    <row r="255" spans="2:10" ht="15.75" thickBot="1" x14ac:dyDescent="0.3">
      <c r="B255" s="146" t="s">
        <v>140</v>
      </c>
      <c r="C255" s="235">
        <v>0</v>
      </c>
      <c r="D255" s="235">
        <v>618</v>
      </c>
      <c r="E255" s="236">
        <v>82</v>
      </c>
      <c r="F255" s="184">
        <f t="shared" si="12"/>
        <v>0</v>
      </c>
      <c r="G255" s="184">
        <f t="shared" si="13"/>
        <v>3.8442398606618564E-2</v>
      </c>
      <c r="H255" s="184">
        <f t="shared" si="14"/>
        <v>7.7358490566037733E-2</v>
      </c>
    </row>
    <row r="256" spans="2:10" ht="15.75" thickBot="1" x14ac:dyDescent="0.3">
      <c r="B256" s="146" t="s">
        <v>141</v>
      </c>
      <c r="C256" s="235">
        <v>0</v>
      </c>
      <c r="D256" s="235">
        <v>672</v>
      </c>
      <c r="E256" s="236">
        <v>122</v>
      </c>
      <c r="F256" s="184">
        <f t="shared" si="12"/>
        <v>0</v>
      </c>
      <c r="G256" s="184">
        <f t="shared" si="13"/>
        <v>4.1801443145060964E-2</v>
      </c>
      <c r="H256" s="184">
        <f t="shared" si="14"/>
        <v>0.11509433962264151</v>
      </c>
    </row>
    <row r="257" spans="2:8" ht="15.75" thickBot="1" x14ac:dyDescent="0.3">
      <c r="B257" s="146" t="s">
        <v>142</v>
      </c>
      <c r="C257" s="235">
        <v>0</v>
      </c>
      <c r="D257" s="235">
        <v>476</v>
      </c>
      <c r="E257" s="236">
        <v>115</v>
      </c>
      <c r="F257" s="184">
        <f t="shared" si="12"/>
        <v>0</v>
      </c>
      <c r="G257" s="184">
        <f t="shared" si="13"/>
        <v>2.9609355561084846E-2</v>
      </c>
      <c r="H257" s="184">
        <f t="shared" si="14"/>
        <v>0.10849056603773585</v>
      </c>
    </row>
    <row r="258" spans="2:8" ht="15.75" thickBot="1" x14ac:dyDescent="0.3">
      <c r="B258" s="146" t="s">
        <v>143</v>
      </c>
      <c r="C258" s="235">
        <v>9</v>
      </c>
      <c r="D258" s="235">
        <v>1561</v>
      </c>
      <c r="E258" s="236">
        <v>52</v>
      </c>
      <c r="F258" s="184">
        <f t="shared" si="12"/>
        <v>8.6538461538461536E-2</v>
      </c>
      <c r="G258" s="184">
        <f t="shared" si="13"/>
        <v>9.7101268972381194E-2</v>
      </c>
      <c r="H258" s="184">
        <f t="shared" si="14"/>
        <v>4.9056603773584909E-2</v>
      </c>
    </row>
    <row r="259" spans="2:8" ht="15.75" thickBot="1" x14ac:dyDescent="0.3">
      <c r="B259" s="146" t="s">
        <v>144</v>
      </c>
      <c r="C259" s="235">
        <v>19</v>
      </c>
      <c r="D259" s="235">
        <v>1101</v>
      </c>
      <c r="E259" s="236">
        <v>67</v>
      </c>
      <c r="F259" s="184">
        <f t="shared" si="12"/>
        <v>0.18269230769230768</v>
      </c>
      <c r="G259" s="184">
        <f t="shared" si="13"/>
        <v>6.8487185867131123E-2</v>
      </c>
      <c r="H259" s="184">
        <f t="shared" si="14"/>
        <v>6.3207547169811321E-2</v>
      </c>
    </row>
    <row r="260" spans="2:8" ht="15.75" thickBot="1" x14ac:dyDescent="0.3">
      <c r="B260" s="146" t="s">
        <v>145</v>
      </c>
      <c r="C260" s="235">
        <v>0</v>
      </c>
      <c r="D260" s="235">
        <v>992</v>
      </c>
      <c r="E260" s="236">
        <v>38</v>
      </c>
      <c r="F260" s="184">
        <f t="shared" si="12"/>
        <v>0</v>
      </c>
      <c r="G260" s="184">
        <f t="shared" si="13"/>
        <v>6.1706892261756657E-2</v>
      </c>
      <c r="H260" s="184">
        <f t="shared" si="14"/>
        <v>3.5849056603773584E-2</v>
      </c>
    </row>
    <row r="261" spans="2:8" ht="15.75" thickBot="1" x14ac:dyDescent="0.3">
      <c r="B261" s="146" t="s">
        <v>146</v>
      </c>
      <c r="C261" s="235">
        <v>0</v>
      </c>
      <c r="D261" s="235">
        <v>987</v>
      </c>
      <c r="E261" s="236">
        <v>17</v>
      </c>
      <c r="F261" s="184">
        <f t="shared" si="12"/>
        <v>0</v>
      </c>
      <c r="G261" s="184">
        <f t="shared" si="13"/>
        <v>6.1395869619308284E-2</v>
      </c>
      <c r="H261" s="184">
        <f t="shared" si="14"/>
        <v>1.6037735849056604E-2</v>
      </c>
    </row>
    <row r="262" spans="2:8" ht="15.75" thickBot="1" x14ac:dyDescent="0.3">
      <c r="B262" s="146" t="s">
        <v>147</v>
      </c>
      <c r="C262" s="235">
        <v>0</v>
      </c>
      <c r="D262" s="235">
        <v>766</v>
      </c>
      <c r="E262" s="236">
        <v>128</v>
      </c>
      <c r="F262" s="184">
        <f t="shared" si="12"/>
        <v>0</v>
      </c>
      <c r="G262" s="184">
        <f t="shared" si="13"/>
        <v>4.7648668823090323E-2</v>
      </c>
      <c r="H262" s="184">
        <f t="shared" si="14"/>
        <v>0.12075471698113208</v>
      </c>
    </row>
    <row r="263" spans="2:8" ht="15.75" thickBot="1" x14ac:dyDescent="0.3">
      <c r="B263" s="146" t="s">
        <v>148</v>
      </c>
      <c r="C263" s="235">
        <v>0</v>
      </c>
      <c r="D263" s="235">
        <v>882</v>
      </c>
      <c r="E263" s="236">
        <v>29</v>
      </c>
      <c r="F263" s="184">
        <f t="shared" si="12"/>
        <v>0</v>
      </c>
      <c r="G263" s="184">
        <f t="shared" si="13"/>
        <v>5.4864394127892513E-2</v>
      </c>
      <c r="H263" s="184">
        <f t="shared" si="14"/>
        <v>2.7358490566037737E-2</v>
      </c>
    </row>
    <row r="264" spans="2:8" ht="15.75" thickBot="1" x14ac:dyDescent="0.3">
      <c r="B264" s="146" t="s">
        <v>149</v>
      </c>
      <c r="C264" s="235">
        <v>0</v>
      </c>
      <c r="D264" s="235">
        <v>576</v>
      </c>
      <c r="E264" s="236">
        <v>51</v>
      </c>
      <c r="F264" s="184">
        <f t="shared" si="12"/>
        <v>0</v>
      </c>
      <c r="G264" s="184">
        <f t="shared" si="13"/>
        <v>3.5829808410052254E-2</v>
      </c>
      <c r="H264" s="184">
        <f t="shared" si="14"/>
        <v>4.8113207547169815E-2</v>
      </c>
    </row>
    <row r="265" spans="2:8" ht="15.75" thickBot="1" x14ac:dyDescent="0.3">
      <c r="B265" s="146" t="s">
        <v>150</v>
      </c>
      <c r="C265" s="235">
        <v>0</v>
      </c>
      <c r="D265" s="235">
        <v>847</v>
      </c>
      <c r="E265" s="236">
        <v>0</v>
      </c>
      <c r="F265" s="184">
        <f t="shared" si="12"/>
        <v>0</v>
      </c>
      <c r="G265" s="184">
        <f t="shared" si="13"/>
        <v>5.268723563075392E-2</v>
      </c>
      <c r="H265" s="184">
        <f t="shared" si="14"/>
        <v>0</v>
      </c>
    </row>
    <row r="266" spans="2:8" ht="15.75" thickBot="1" x14ac:dyDescent="0.3">
      <c r="B266" s="146" t="s">
        <v>151</v>
      </c>
      <c r="C266" s="235">
        <v>0</v>
      </c>
      <c r="D266" s="235">
        <v>1237</v>
      </c>
      <c r="E266" s="236">
        <v>3</v>
      </c>
      <c r="F266" s="184">
        <f t="shared" si="12"/>
        <v>0</v>
      </c>
      <c r="G266" s="184">
        <f t="shared" si="13"/>
        <v>7.6947001741726792E-2</v>
      </c>
      <c r="H266" s="184">
        <f t="shared" si="14"/>
        <v>2.8301886792452828E-3</v>
      </c>
    </row>
    <row r="267" spans="2:8" ht="15.75" thickBot="1" x14ac:dyDescent="0.3">
      <c r="B267" s="146" t="s">
        <v>152</v>
      </c>
      <c r="C267" s="235">
        <v>35</v>
      </c>
      <c r="D267" s="235">
        <v>1438</v>
      </c>
      <c r="E267" s="236">
        <v>145</v>
      </c>
      <c r="F267" s="184">
        <f t="shared" si="12"/>
        <v>0.33653846153846156</v>
      </c>
      <c r="G267" s="184">
        <f t="shared" si="13"/>
        <v>8.945011196815128E-2</v>
      </c>
      <c r="H267" s="184">
        <f t="shared" si="14"/>
        <v>0.13679245283018868</v>
      </c>
    </row>
    <row r="268" spans="2:8" ht="15.75" thickBot="1" x14ac:dyDescent="0.3">
      <c r="B268" s="146" t="s">
        <v>153</v>
      </c>
      <c r="C268" s="235">
        <v>10</v>
      </c>
      <c r="D268" s="235">
        <v>1221</v>
      </c>
      <c r="E268" s="236">
        <v>17</v>
      </c>
      <c r="F268" s="184">
        <f t="shared" si="12"/>
        <v>9.6153846153846159E-2</v>
      </c>
      <c r="G268" s="184">
        <f t="shared" si="13"/>
        <v>7.5951729285892014E-2</v>
      </c>
      <c r="H268" s="184">
        <f t="shared" si="14"/>
        <v>1.6037735849056604E-2</v>
      </c>
    </row>
    <row r="269" spans="2:8" ht="15.75" thickBot="1" x14ac:dyDescent="0.3">
      <c r="B269" s="146" t="s">
        <v>154</v>
      </c>
      <c r="C269" s="235">
        <v>0</v>
      </c>
      <c r="D269" s="235">
        <v>502</v>
      </c>
      <c r="E269" s="236">
        <v>43</v>
      </c>
      <c r="F269" s="184">
        <f t="shared" si="12"/>
        <v>0</v>
      </c>
      <c r="G269" s="184">
        <f t="shared" si="13"/>
        <v>3.1226673301816374E-2</v>
      </c>
      <c r="H269" s="184">
        <f t="shared" si="14"/>
        <v>4.0566037735849055E-2</v>
      </c>
    </row>
    <row r="270" spans="2:8" ht="15.75" thickBot="1" x14ac:dyDescent="0.3">
      <c r="B270" s="147" t="s">
        <v>155</v>
      </c>
      <c r="C270" s="148">
        <v>0</v>
      </c>
      <c r="D270" s="148">
        <v>738</v>
      </c>
      <c r="E270" s="236">
        <v>59</v>
      </c>
      <c r="F270" s="184">
        <f t="shared" si="12"/>
        <v>0</v>
      </c>
      <c r="G270" s="184">
        <f t="shared" si="13"/>
        <v>4.5906942025379448E-2</v>
      </c>
      <c r="H270" s="184">
        <f t="shared" si="14"/>
        <v>5.5660377358490568E-2</v>
      </c>
    </row>
    <row r="271" spans="2:8" ht="15.75" thickBot="1" x14ac:dyDescent="0.3">
      <c r="B271" s="119" t="s">
        <v>5</v>
      </c>
      <c r="C271" s="126">
        <f>SUM(C253:C270)</f>
        <v>104</v>
      </c>
      <c r="D271" s="126">
        <f t="shared" ref="D271:H271" si="15">SUM(D253:D270)</f>
        <v>16076</v>
      </c>
      <c r="E271" s="126">
        <f t="shared" si="15"/>
        <v>1060</v>
      </c>
      <c r="F271" s="183">
        <f t="shared" si="15"/>
        <v>1</v>
      </c>
      <c r="G271" s="183">
        <f t="shared" si="15"/>
        <v>0.99999999999999989</v>
      </c>
      <c r="H271" s="183">
        <f t="shared" si="15"/>
        <v>1.0000000000000004</v>
      </c>
    </row>
    <row r="276" spans="2:8" ht="16.5" thickBot="1" x14ac:dyDescent="0.3">
      <c r="B276" s="66" t="s">
        <v>188</v>
      </c>
    </row>
    <row r="277" spans="2:8" ht="26.25" customHeight="1" thickBot="1" x14ac:dyDescent="0.3">
      <c r="B277" s="330" t="s">
        <v>158</v>
      </c>
      <c r="C277" s="332" t="s">
        <v>173</v>
      </c>
      <c r="D277" s="333"/>
      <c r="E277" s="334"/>
      <c r="H277" t="s">
        <v>181</v>
      </c>
    </row>
    <row r="278" spans="2:8" ht="48.75" thickBot="1" x14ac:dyDescent="0.3">
      <c r="B278" s="331"/>
      <c r="C278" s="173" t="s">
        <v>159</v>
      </c>
      <c r="D278" s="174" t="s">
        <v>160</v>
      </c>
      <c r="E278" s="175" t="s">
        <v>161</v>
      </c>
    </row>
    <row r="279" spans="2:8" ht="15.75" thickBot="1" x14ac:dyDescent="0.3">
      <c r="B279" s="177" t="s">
        <v>41</v>
      </c>
      <c r="C279" s="178">
        <v>96598</v>
      </c>
      <c r="D279" s="250">
        <f>+C271+D271+E271</f>
        <v>17240</v>
      </c>
      <c r="E279" s="251">
        <f>+D279/C279</f>
        <v>0.17847160396695583</v>
      </c>
    </row>
    <row r="280" spans="2:8" x14ac:dyDescent="0.25">
      <c r="B280" s="146" t="s">
        <v>138</v>
      </c>
      <c r="C280" s="176">
        <v>3306</v>
      </c>
      <c r="D280" s="240">
        <f>+C253+D253+E253</f>
        <v>849</v>
      </c>
      <c r="E280" s="237">
        <f t="shared" ref="E280:E297" si="16">+D280/C280</f>
        <v>0.25680580762250454</v>
      </c>
    </row>
    <row r="281" spans="2:8" x14ac:dyDescent="0.25">
      <c r="B281" s="146" t="s">
        <v>139</v>
      </c>
      <c r="C281" s="144">
        <v>5552</v>
      </c>
      <c r="D281" s="240">
        <f t="shared" ref="D281:D296" si="17">+C254+D254+E254</f>
        <v>736</v>
      </c>
      <c r="E281" s="238">
        <f t="shared" si="16"/>
        <v>0.13256484149855907</v>
      </c>
    </row>
    <row r="282" spans="2:8" x14ac:dyDescent="0.25">
      <c r="B282" s="146" t="s">
        <v>140</v>
      </c>
      <c r="C282" s="144">
        <v>5087</v>
      </c>
      <c r="D282" s="240">
        <f t="shared" si="17"/>
        <v>700</v>
      </c>
      <c r="E282" s="238">
        <f t="shared" si="16"/>
        <v>0.13760566149007272</v>
      </c>
    </row>
    <row r="283" spans="2:8" x14ac:dyDescent="0.25">
      <c r="B283" s="146" t="s">
        <v>141</v>
      </c>
      <c r="C283" s="144">
        <v>6395</v>
      </c>
      <c r="D283" s="240">
        <f t="shared" si="17"/>
        <v>794</v>
      </c>
      <c r="E283" s="238">
        <f t="shared" si="16"/>
        <v>0.12415949960906958</v>
      </c>
    </row>
    <row r="284" spans="2:8" x14ac:dyDescent="0.25">
      <c r="B284" s="146" t="s">
        <v>142</v>
      </c>
      <c r="C284" s="144">
        <v>6780</v>
      </c>
      <c r="D284" s="240">
        <f t="shared" si="17"/>
        <v>591</v>
      </c>
      <c r="E284" s="238">
        <f t="shared" si="16"/>
        <v>8.7168141592920356E-2</v>
      </c>
    </row>
    <row r="285" spans="2:8" x14ac:dyDescent="0.25">
      <c r="B285" s="146" t="s">
        <v>143</v>
      </c>
      <c r="C285" s="144">
        <v>7056</v>
      </c>
      <c r="D285" s="240">
        <f t="shared" si="17"/>
        <v>1622</v>
      </c>
      <c r="E285" s="238">
        <f t="shared" si="16"/>
        <v>0.22987528344671201</v>
      </c>
    </row>
    <row r="286" spans="2:8" x14ac:dyDescent="0.25">
      <c r="B286" s="146" t="s">
        <v>144</v>
      </c>
      <c r="C286" s="144">
        <v>5871</v>
      </c>
      <c r="D286" s="240">
        <f t="shared" si="17"/>
        <v>1187</v>
      </c>
      <c r="E286" s="238">
        <f t="shared" si="16"/>
        <v>0.20218020780105603</v>
      </c>
    </row>
    <row r="287" spans="2:8" x14ac:dyDescent="0.25">
      <c r="B287" s="146" t="s">
        <v>145</v>
      </c>
      <c r="C287" s="144">
        <v>8135</v>
      </c>
      <c r="D287" s="240">
        <f t="shared" si="17"/>
        <v>1030</v>
      </c>
      <c r="E287" s="238">
        <f t="shared" si="16"/>
        <v>0.12661339889366932</v>
      </c>
    </row>
    <row r="288" spans="2:8" x14ac:dyDescent="0.25">
      <c r="B288" s="146" t="s">
        <v>146</v>
      </c>
      <c r="C288" s="144">
        <v>3029</v>
      </c>
      <c r="D288" s="240">
        <f t="shared" si="17"/>
        <v>1004</v>
      </c>
      <c r="E288" s="238">
        <f t="shared" si="16"/>
        <v>0.33146252888742161</v>
      </c>
    </row>
    <row r="289" spans="2:17" x14ac:dyDescent="0.25">
      <c r="B289" s="146" t="s">
        <v>147</v>
      </c>
      <c r="C289" s="144">
        <v>12389</v>
      </c>
      <c r="D289" s="240">
        <f t="shared" si="17"/>
        <v>894</v>
      </c>
      <c r="E289" s="238">
        <f t="shared" si="16"/>
        <v>7.2160787795625153E-2</v>
      </c>
    </row>
    <row r="290" spans="2:17" x14ac:dyDescent="0.25">
      <c r="B290" s="146" t="s">
        <v>148</v>
      </c>
      <c r="C290" s="144">
        <v>3418</v>
      </c>
      <c r="D290" s="240">
        <f t="shared" si="17"/>
        <v>911</v>
      </c>
      <c r="E290" s="238">
        <f t="shared" si="16"/>
        <v>0.26653013458162667</v>
      </c>
      <c r="I290" s="252" t="s">
        <v>230</v>
      </c>
    </row>
    <row r="291" spans="2:17" x14ac:dyDescent="0.25">
      <c r="B291" s="146" t="s">
        <v>149</v>
      </c>
      <c r="C291" s="144">
        <v>2591</v>
      </c>
      <c r="D291" s="240">
        <f t="shared" si="17"/>
        <v>627</v>
      </c>
      <c r="E291" s="238">
        <f t="shared" si="16"/>
        <v>0.2419915090698572</v>
      </c>
      <c r="I291" s="252" t="s">
        <v>157</v>
      </c>
      <c r="Q291" s="252" t="s">
        <v>156</v>
      </c>
    </row>
    <row r="292" spans="2:17" x14ac:dyDescent="0.25">
      <c r="B292" s="146" t="s">
        <v>150</v>
      </c>
      <c r="C292" s="144">
        <v>1818</v>
      </c>
      <c r="D292" s="240">
        <f t="shared" si="17"/>
        <v>847</v>
      </c>
      <c r="E292" s="238">
        <f t="shared" si="16"/>
        <v>0.46589658965896591</v>
      </c>
      <c r="Q292" s="252" t="s">
        <v>157</v>
      </c>
    </row>
    <row r="293" spans="2:17" x14ac:dyDescent="0.25">
      <c r="B293" s="146" t="s">
        <v>151</v>
      </c>
      <c r="C293" s="144">
        <v>3112</v>
      </c>
      <c r="D293" s="240">
        <f t="shared" si="17"/>
        <v>1240</v>
      </c>
      <c r="E293" s="238">
        <f t="shared" si="16"/>
        <v>0.39845758354755784</v>
      </c>
    </row>
    <row r="294" spans="2:17" x14ac:dyDescent="0.25">
      <c r="B294" s="146" t="s">
        <v>152</v>
      </c>
      <c r="C294" s="144">
        <v>9601</v>
      </c>
      <c r="D294" s="240">
        <f t="shared" si="17"/>
        <v>1618</v>
      </c>
      <c r="E294" s="238">
        <f t="shared" si="16"/>
        <v>0.16852411207165921</v>
      </c>
    </row>
    <row r="295" spans="2:17" x14ac:dyDescent="0.25">
      <c r="B295" s="146" t="s">
        <v>153</v>
      </c>
      <c r="C295" s="144">
        <v>5455</v>
      </c>
      <c r="D295" s="240">
        <f t="shared" si="17"/>
        <v>1248</v>
      </c>
      <c r="E295" s="238">
        <f t="shared" si="16"/>
        <v>0.22878093492208981</v>
      </c>
    </row>
    <row r="296" spans="2:17" x14ac:dyDescent="0.25">
      <c r="B296" s="146" t="s">
        <v>154</v>
      </c>
      <c r="C296" s="144">
        <v>4043</v>
      </c>
      <c r="D296" s="240">
        <f t="shared" si="17"/>
        <v>545</v>
      </c>
      <c r="E296" s="238">
        <f t="shared" si="16"/>
        <v>0.13480089042790008</v>
      </c>
    </row>
    <row r="297" spans="2:17" ht="15.75" thickBot="1" x14ac:dyDescent="0.3">
      <c r="B297" s="147" t="s">
        <v>155</v>
      </c>
      <c r="C297" s="145">
        <v>2960</v>
      </c>
      <c r="D297" s="241">
        <f>+C270+D270+E270</f>
        <v>797</v>
      </c>
      <c r="E297" s="239">
        <f t="shared" si="16"/>
        <v>0.26925675675675675</v>
      </c>
    </row>
    <row r="298" spans="2:17" x14ac:dyDescent="0.25">
      <c r="B298" s="142" t="s">
        <v>229</v>
      </c>
      <c r="C298" s="143"/>
    </row>
    <row r="299" spans="2:17" x14ac:dyDescent="0.25">
      <c r="B299" s="142" t="s">
        <v>157</v>
      </c>
    </row>
    <row r="300" spans="2:17" x14ac:dyDescent="0.25">
      <c r="B300" s="142"/>
    </row>
    <row r="310" spans="9:9" x14ac:dyDescent="0.25">
      <c r="I310" s="252" t="s">
        <v>156</v>
      </c>
    </row>
    <row r="311" spans="9:9" x14ac:dyDescent="0.25">
      <c r="I311" s="252" t="s">
        <v>157</v>
      </c>
    </row>
  </sheetData>
  <mergeCells count="29">
    <mergeCell ref="B160:H164"/>
    <mergeCell ref="F178:L181"/>
    <mergeCell ref="A2:J4"/>
    <mergeCell ref="B5:I10"/>
    <mergeCell ref="H75:N78"/>
    <mergeCell ref="E98:J101"/>
    <mergeCell ref="B106:E109"/>
    <mergeCell ref="B16:E19"/>
    <mergeCell ref="B45:F48"/>
    <mergeCell ref="B75:F80"/>
    <mergeCell ref="B89:D89"/>
    <mergeCell ref="B187:B188"/>
    <mergeCell ref="C187:C188"/>
    <mergeCell ref="B251:B252"/>
    <mergeCell ref="C251:E251"/>
    <mergeCell ref="B202:B203"/>
    <mergeCell ref="C202:C203"/>
    <mergeCell ref="B217:B218"/>
    <mergeCell ref="C217:C218"/>
    <mergeCell ref="B155:B156"/>
    <mergeCell ref="B169:B170"/>
    <mergeCell ref="C169:C170"/>
    <mergeCell ref="B119:D121"/>
    <mergeCell ref="B144:E147"/>
    <mergeCell ref="B277:B278"/>
    <mergeCell ref="C277:E277"/>
    <mergeCell ref="B233:B234"/>
    <mergeCell ref="C233:C234"/>
    <mergeCell ref="F251:H25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U38"/>
  <sheetViews>
    <sheetView topLeftCell="A25" zoomScale="110" zoomScaleNormal="110" workbookViewId="0">
      <selection activeCell="A3" sqref="A3"/>
    </sheetView>
  </sheetViews>
  <sheetFormatPr baseColWidth="10" defaultRowHeight="15" x14ac:dyDescent="0.25"/>
  <cols>
    <col min="3" max="3" width="12.85546875" customWidth="1"/>
    <col min="4" max="4" width="9.85546875" customWidth="1"/>
    <col min="5" max="5" width="9.5703125" customWidth="1"/>
    <col min="6" max="7" width="9.7109375" customWidth="1"/>
    <col min="8" max="8" width="9.85546875" customWidth="1"/>
    <col min="9" max="9" width="10.140625" customWidth="1"/>
    <col min="10" max="10" width="9.28515625" customWidth="1"/>
    <col min="11" max="11" width="9" customWidth="1"/>
  </cols>
  <sheetData>
    <row r="4" spans="3:21" ht="15.75" x14ac:dyDescent="0.25">
      <c r="C4" s="347" t="s">
        <v>71</v>
      </c>
      <c r="D4" s="347"/>
      <c r="E4" s="347"/>
      <c r="F4" s="347"/>
      <c r="G4" s="347"/>
      <c r="H4" s="347"/>
      <c r="I4" s="347"/>
      <c r="J4" s="347"/>
      <c r="K4" s="347"/>
    </row>
    <row r="5" spans="3:21" x14ac:dyDescent="0.25">
      <c r="C5" s="12"/>
    </row>
    <row r="6" spans="3:21" ht="18.75" x14ac:dyDescent="0.25">
      <c r="C6" s="345" t="s">
        <v>33</v>
      </c>
      <c r="D6" s="345"/>
      <c r="E6" s="345"/>
      <c r="F6" s="345"/>
      <c r="G6" s="345"/>
      <c r="H6" s="345"/>
      <c r="I6" s="345"/>
      <c r="J6" s="345"/>
      <c r="K6" s="345"/>
    </row>
    <row r="7" spans="3:21" x14ac:dyDescent="0.25">
      <c r="C7" s="346" t="s">
        <v>69</v>
      </c>
      <c r="D7" s="346"/>
      <c r="E7" s="346"/>
      <c r="F7" s="346"/>
      <c r="G7" s="346"/>
      <c r="H7" s="346"/>
      <c r="I7" s="346"/>
      <c r="J7" s="346"/>
      <c r="K7" s="346"/>
    </row>
    <row r="8" spans="3:21" ht="15.75" thickBot="1" x14ac:dyDescent="0.3">
      <c r="C8" s="346" t="s">
        <v>70</v>
      </c>
      <c r="D8" s="346"/>
      <c r="E8" s="346"/>
      <c r="F8" s="346"/>
      <c r="G8" s="346"/>
      <c r="H8" s="346"/>
      <c r="I8" s="346"/>
      <c r="J8" s="346"/>
      <c r="K8" s="346"/>
    </row>
    <row r="9" spans="3:21" ht="15" customHeight="1" thickBot="1" x14ac:dyDescent="0.3">
      <c r="C9" s="348" t="s">
        <v>68</v>
      </c>
      <c r="D9" s="357" t="s">
        <v>67</v>
      </c>
      <c r="E9" s="358"/>
      <c r="F9" s="358"/>
      <c r="G9" s="358"/>
      <c r="H9" s="358"/>
      <c r="I9" s="359"/>
      <c r="J9" s="351" t="s">
        <v>66</v>
      </c>
      <c r="K9" s="352"/>
      <c r="N9" s="128"/>
      <c r="O9" s="128"/>
      <c r="P9" s="128"/>
      <c r="Q9" s="128"/>
      <c r="R9" s="129"/>
      <c r="S9" s="128"/>
      <c r="T9" s="128"/>
      <c r="U9" s="128"/>
    </row>
    <row r="10" spans="3:21" ht="15" customHeight="1" x14ac:dyDescent="0.25">
      <c r="C10" s="349"/>
      <c r="D10" s="360" t="s">
        <v>25</v>
      </c>
      <c r="E10" s="361"/>
      <c r="F10" s="364" t="s">
        <v>22</v>
      </c>
      <c r="G10" s="365"/>
      <c r="H10" s="366" t="s">
        <v>34</v>
      </c>
      <c r="I10" s="367"/>
      <c r="J10" s="353"/>
      <c r="K10" s="354"/>
      <c r="N10" s="129"/>
      <c r="O10" s="129"/>
      <c r="P10" s="129"/>
      <c r="Q10" s="129"/>
      <c r="R10" s="129"/>
      <c r="S10" s="129"/>
      <c r="T10" s="129"/>
      <c r="U10" s="129"/>
    </row>
    <row r="11" spans="3:21" ht="15.75" thickBot="1" x14ac:dyDescent="0.3">
      <c r="C11" s="349"/>
      <c r="D11" s="362"/>
      <c r="E11" s="363"/>
      <c r="F11" s="370" t="s">
        <v>2</v>
      </c>
      <c r="G11" s="371"/>
      <c r="H11" s="368"/>
      <c r="I11" s="369"/>
      <c r="J11" s="355"/>
      <c r="K11" s="356"/>
      <c r="N11" s="129"/>
      <c r="O11" s="129"/>
      <c r="P11" s="129"/>
      <c r="Q11" s="129"/>
      <c r="R11" s="129"/>
      <c r="S11" s="129"/>
      <c r="T11" s="129"/>
      <c r="U11" s="129"/>
    </row>
    <row r="12" spans="3:21" ht="15.75" thickBot="1" x14ac:dyDescent="0.3">
      <c r="C12" s="350"/>
      <c r="D12" s="25" t="s">
        <v>35</v>
      </c>
      <c r="E12" s="25" t="s">
        <v>36</v>
      </c>
      <c r="F12" s="26" t="s">
        <v>35</v>
      </c>
      <c r="G12" s="27" t="s">
        <v>36</v>
      </c>
      <c r="H12" s="28" t="s">
        <v>35</v>
      </c>
      <c r="I12" s="28" t="s">
        <v>36</v>
      </c>
      <c r="J12" s="29" t="s">
        <v>35</v>
      </c>
      <c r="K12" s="29" t="s">
        <v>36</v>
      </c>
      <c r="N12" s="129"/>
      <c r="O12" s="129"/>
      <c r="P12" s="129"/>
      <c r="Q12" s="129"/>
      <c r="R12" s="129"/>
      <c r="S12" s="129"/>
      <c r="T12" s="129"/>
      <c r="U12" s="129"/>
    </row>
    <row r="13" spans="3:21" ht="15.75" thickBot="1" x14ac:dyDescent="0.3">
      <c r="C13" s="133" t="s">
        <v>10</v>
      </c>
      <c r="D13" s="30">
        <v>2</v>
      </c>
      <c r="E13" s="30">
        <v>94</v>
      </c>
      <c r="F13" s="168"/>
      <c r="G13" s="169"/>
      <c r="H13" s="197"/>
      <c r="I13" s="197"/>
      <c r="J13" s="29">
        <f>+D13+F13+H13</f>
        <v>2</v>
      </c>
      <c r="K13" s="29">
        <f>+E13+G13+I13</f>
        <v>94</v>
      </c>
      <c r="N13" s="129"/>
      <c r="O13" s="129"/>
      <c r="P13" s="129"/>
      <c r="Q13" s="129"/>
      <c r="R13" s="129"/>
      <c r="S13" s="129"/>
      <c r="T13" s="129"/>
      <c r="U13" s="129"/>
    </row>
    <row r="14" spans="3:21" ht="36.75" thickBot="1" x14ac:dyDescent="0.3">
      <c r="C14" s="133" t="s">
        <v>133</v>
      </c>
      <c r="D14" s="30"/>
      <c r="E14" s="30"/>
      <c r="F14" s="188">
        <v>1</v>
      </c>
      <c r="G14" s="189">
        <v>75</v>
      </c>
      <c r="H14" s="197">
        <v>1</v>
      </c>
      <c r="I14" s="197">
        <v>136</v>
      </c>
      <c r="J14" s="29">
        <f t="shared" ref="J14:J29" si="0">+D14+F14+H14</f>
        <v>2</v>
      </c>
      <c r="K14" s="29">
        <f t="shared" ref="K14:K28" si="1">+E14+G14+I14</f>
        <v>211</v>
      </c>
      <c r="N14" s="129"/>
      <c r="O14" s="129"/>
      <c r="P14" s="129"/>
      <c r="Q14" s="129"/>
      <c r="R14" s="129"/>
      <c r="S14" s="129"/>
      <c r="T14" s="129"/>
      <c r="U14" s="129"/>
    </row>
    <row r="15" spans="3:21" ht="15.75" thickBot="1" x14ac:dyDescent="0.3">
      <c r="C15" s="133" t="s">
        <v>37</v>
      </c>
      <c r="D15" s="30">
        <v>4</v>
      </c>
      <c r="E15" s="30">
        <v>207</v>
      </c>
      <c r="F15" s="188">
        <v>17</v>
      </c>
      <c r="G15" s="189">
        <f>518+100+123+541+230+220+160+368+178+75+75+80+322+75+6167+200+150</f>
        <v>9582</v>
      </c>
      <c r="H15" s="197">
        <v>3</v>
      </c>
      <c r="I15" s="197">
        <f>110+190+725</f>
        <v>1025</v>
      </c>
      <c r="J15" s="29">
        <f t="shared" si="0"/>
        <v>24</v>
      </c>
      <c r="K15" s="29">
        <f t="shared" si="1"/>
        <v>10814</v>
      </c>
      <c r="N15" s="129"/>
      <c r="O15" s="129"/>
      <c r="P15" s="129"/>
      <c r="Q15" s="129"/>
      <c r="R15" s="129"/>
      <c r="S15" s="129"/>
      <c r="T15" s="129"/>
      <c r="U15" s="129"/>
    </row>
    <row r="16" spans="3:21" ht="15.75" thickBot="1" x14ac:dyDescent="0.3">
      <c r="C16" s="134" t="s">
        <v>132</v>
      </c>
      <c r="D16" s="31">
        <v>3</v>
      </c>
      <c r="E16" s="31">
        <v>119</v>
      </c>
      <c r="F16" s="190">
        <v>1</v>
      </c>
      <c r="G16" s="191">
        <v>190</v>
      </c>
      <c r="H16" s="198"/>
      <c r="I16" s="198"/>
      <c r="J16" s="29">
        <f t="shared" si="0"/>
        <v>4</v>
      </c>
      <c r="K16" s="29">
        <f t="shared" si="1"/>
        <v>309</v>
      </c>
      <c r="N16" s="129"/>
      <c r="O16" s="129"/>
      <c r="P16" s="130"/>
      <c r="Q16" s="130"/>
      <c r="R16" s="129"/>
      <c r="S16" s="129"/>
      <c r="T16" s="129"/>
      <c r="U16" s="129"/>
    </row>
    <row r="17" spans="3:21" ht="24.75" thickBot="1" x14ac:dyDescent="0.3">
      <c r="C17" s="134" t="s">
        <v>38</v>
      </c>
      <c r="D17" s="31"/>
      <c r="E17" s="31"/>
      <c r="F17" s="190">
        <f>2+1+1</f>
        <v>4</v>
      </c>
      <c r="G17" s="191">
        <f>1100+100+120</f>
        <v>1320</v>
      </c>
      <c r="H17" s="198"/>
      <c r="I17" s="198"/>
      <c r="J17" s="29">
        <f t="shared" si="0"/>
        <v>4</v>
      </c>
      <c r="K17" s="29">
        <f t="shared" si="1"/>
        <v>1320</v>
      </c>
      <c r="N17" s="129"/>
      <c r="O17" s="129"/>
      <c r="P17" s="129"/>
      <c r="Q17" s="129"/>
      <c r="R17" s="129"/>
      <c r="S17" s="129"/>
      <c r="T17" s="129"/>
      <c r="U17" s="129"/>
    </row>
    <row r="18" spans="3:21" ht="24.75" thickBot="1" x14ac:dyDescent="0.3">
      <c r="C18" s="134" t="s">
        <v>176</v>
      </c>
      <c r="D18" s="31">
        <v>4</v>
      </c>
      <c r="E18" s="31">
        <v>192</v>
      </c>
      <c r="F18" s="190"/>
      <c r="G18" s="191"/>
      <c r="H18" s="198"/>
      <c r="I18" s="198"/>
      <c r="J18" s="29">
        <f t="shared" si="0"/>
        <v>4</v>
      </c>
      <c r="K18" s="29">
        <f t="shared" si="1"/>
        <v>192</v>
      </c>
      <c r="N18" s="129"/>
      <c r="O18" s="129"/>
      <c r="P18" s="129"/>
      <c r="Q18" s="129"/>
      <c r="R18" s="129"/>
      <c r="S18" s="129"/>
      <c r="T18" s="129"/>
      <c r="U18" s="129"/>
    </row>
    <row r="19" spans="3:21" ht="36.75" thickBot="1" x14ac:dyDescent="0.3">
      <c r="C19" s="134" t="s">
        <v>135</v>
      </c>
      <c r="D19" s="31">
        <v>1</v>
      </c>
      <c r="E19" s="31">
        <v>52</v>
      </c>
      <c r="F19" s="190"/>
      <c r="G19" s="191"/>
      <c r="H19" s="198"/>
      <c r="I19" s="198"/>
      <c r="J19" s="29">
        <f t="shared" si="0"/>
        <v>1</v>
      </c>
      <c r="K19" s="29">
        <f t="shared" si="1"/>
        <v>52</v>
      </c>
      <c r="N19" s="129"/>
      <c r="O19" s="129"/>
      <c r="P19" s="129"/>
      <c r="Q19" s="129"/>
      <c r="R19" s="129"/>
      <c r="S19" s="129"/>
      <c r="T19" s="129"/>
      <c r="U19" s="129"/>
    </row>
    <row r="20" spans="3:21" ht="24.75" thickBot="1" x14ac:dyDescent="0.3">
      <c r="C20" s="172" t="s">
        <v>216</v>
      </c>
      <c r="D20" s="31"/>
      <c r="E20" s="31"/>
      <c r="F20" s="190">
        <f>1+1+1+1</f>
        <v>4</v>
      </c>
      <c r="G20" s="191">
        <f>205+80+120+80</f>
        <v>485</v>
      </c>
      <c r="H20" s="198"/>
      <c r="I20" s="198"/>
      <c r="J20" s="29">
        <f t="shared" si="0"/>
        <v>4</v>
      </c>
      <c r="K20" s="29">
        <f t="shared" si="1"/>
        <v>485</v>
      </c>
      <c r="N20" s="129"/>
      <c r="O20" s="129"/>
      <c r="P20" s="129"/>
      <c r="Q20" s="129"/>
      <c r="R20" s="129"/>
      <c r="S20" s="129"/>
      <c r="T20" s="129"/>
      <c r="U20" s="129"/>
    </row>
    <row r="21" spans="3:21" ht="24.75" thickBot="1" x14ac:dyDescent="0.3">
      <c r="C21" s="134" t="s">
        <v>18</v>
      </c>
      <c r="D21" s="31">
        <v>2</v>
      </c>
      <c r="E21" s="31">
        <v>95</v>
      </c>
      <c r="F21" s="190"/>
      <c r="G21" s="191"/>
      <c r="H21" s="198"/>
      <c r="I21" s="198"/>
      <c r="J21" s="29">
        <f t="shared" si="0"/>
        <v>2</v>
      </c>
      <c r="K21" s="29">
        <f t="shared" si="1"/>
        <v>95</v>
      </c>
      <c r="N21" s="129"/>
      <c r="O21" s="129"/>
      <c r="P21" s="129"/>
      <c r="Q21" s="129"/>
      <c r="R21" s="129"/>
      <c r="S21" s="129"/>
      <c r="T21" s="129"/>
      <c r="U21" s="129"/>
    </row>
    <row r="22" spans="3:21" ht="24.75" thickBot="1" x14ac:dyDescent="0.3">
      <c r="C22" s="133" t="s">
        <v>19</v>
      </c>
      <c r="D22" s="30">
        <v>1</v>
      </c>
      <c r="E22" s="30">
        <v>40</v>
      </c>
      <c r="F22" s="188">
        <v>1</v>
      </c>
      <c r="G22" s="192">
        <v>400</v>
      </c>
      <c r="H22" s="197"/>
      <c r="I22" s="197"/>
      <c r="J22" s="29">
        <f t="shared" si="0"/>
        <v>2</v>
      </c>
      <c r="K22" s="29">
        <f t="shared" si="1"/>
        <v>440</v>
      </c>
      <c r="N22" s="129"/>
      <c r="O22" s="129"/>
      <c r="P22" s="129"/>
      <c r="Q22" s="129"/>
      <c r="R22" s="129"/>
      <c r="S22" s="129"/>
      <c r="T22" s="129"/>
      <c r="U22" s="129"/>
    </row>
    <row r="23" spans="3:21" ht="34.5" customHeight="1" thickBot="1" x14ac:dyDescent="0.3">
      <c r="C23" s="135" t="s">
        <v>134</v>
      </c>
      <c r="D23" s="131">
        <v>2</v>
      </c>
      <c r="E23" s="131">
        <v>115</v>
      </c>
      <c r="F23" s="193"/>
      <c r="G23" s="194"/>
      <c r="H23" s="199"/>
      <c r="I23" s="199"/>
      <c r="J23" s="29">
        <f t="shared" si="0"/>
        <v>2</v>
      </c>
      <c r="K23" s="29">
        <f t="shared" si="1"/>
        <v>115</v>
      </c>
      <c r="N23" s="129"/>
      <c r="O23" s="129"/>
      <c r="P23" s="129"/>
      <c r="Q23" s="129"/>
      <c r="R23" s="129"/>
      <c r="S23" s="129"/>
      <c r="T23" s="129"/>
      <c r="U23" s="129"/>
    </row>
    <row r="24" spans="3:21" ht="47.25" customHeight="1" thickBot="1" x14ac:dyDescent="0.3">
      <c r="C24" s="136" t="s">
        <v>179</v>
      </c>
      <c r="D24" s="132">
        <v>2</v>
      </c>
      <c r="E24" s="132">
        <v>99</v>
      </c>
      <c r="F24" s="195">
        <f>1+1+1+1+1</f>
        <v>5</v>
      </c>
      <c r="G24" s="196">
        <f>125+500+300+120+60</f>
        <v>1105</v>
      </c>
      <c r="H24" s="200">
        <f>1+1+1+1</f>
        <v>4</v>
      </c>
      <c r="I24" s="201">
        <f>325+508+120+425</f>
        <v>1378</v>
      </c>
      <c r="J24" s="29">
        <f t="shared" si="0"/>
        <v>11</v>
      </c>
      <c r="K24" s="29">
        <f t="shared" si="1"/>
        <v>2582</v>
      </c>
      <c r="N24" s="129"/>
      <c r="O24" s="129"/>
      <c r="P24" s="129"/>
      <c r="Q24" s="129"/>
      <c r="R24" s="129"/>
      <c r="S24" s="129"/>
      <c r="T24" s="129"/>
      <c r="U24" s="129"/>
    </row>
    <row r="25" spans="3:21" ht="22.5" customHeight="1" x14ac:dyDescent="0.25">
      <c r="C25" s="376" t="s">
        <v>136</v>
      </c>
      <c r="D25" s="378">
        <v>1</v>
      </c>
      <c r="E25" s="378">
        <v>47</v>
      </c>
      <c r="F25" s="372">
        <v>1</v>
      </c>
      <c r="G25" s="372">
        <v>300</v>
      </c>
      <c r="H25" s="380"/>
      <c r="I25" s="380"/>
      <c r="J25" s="374">
        <f t="shared" si="0"/>
        <v>2</v>
      </c>
      <c r="K25" s="374">
        <f t="shared" si="1"/>
        <v>347</v>
      </c>
      <c r="N25" s="129"/>
      <c r="O25" s="129"/>
      <c r="P25" s="129"/>
      <c r="Q25" s="129"/>
      <c r="R25" s="129"/>
      <c r="S25" s="129"/>
      <c r="T25" s="129"/>
      <c r="U25" s="129"/>
    </row>
    <row r="26" spans="3:21" ht="33.75" customHeight="1" thickBot="1" x14ac:dyDescent="0.3">
      <c r="C26" s="377"/>
      <c r="D26" s="379"/>
      <c r="E26" s="379"/>
      <c r="F26" s="373"/>
      <c r="G26" s="373"/>
      <c r="H26" s="381"/>
      <c r="I26" s="381"/>
      <c r="J26" s="375"/>
      <c r="K26" s="375"/>
      <c r="N26" s="129"/>
      <c r="O26" s="129"/>
      <c r="P26" s="129"/>
      <c r="Q26" s="129"/>
      <c r="R26" s="129"/>
      <c r="S26" s="129"/>
      <c r="T26" s="129"/>
      <c r="U26" s="129"/>
    </row>
    <row r="27" spans="3:21" ht="33.75" customHeight="1" thickBot="1" x14ac:dyDescent="0.3">
      <c r="C27" s="134" t="s">
        <v>137</v>
      </c>
      <c r="D27" s="185"/>
      <c r="E27" s="30"/>
      <c r="F27" s="188"/>
      <c r="G27" s="189"/>
      <c r="H27" s="197"/>
      <c r="I27" s="197"/>
      <c r="J27" s="29">
        <f t="shared" si="0"/>
        <v>0</v>
      </c>
      <c r="K27" s="29">
        <f t="shared" si="1"/>
        <v>0</v>
      </c>
      <c r="N27" s="129"/>
      <c r="O27" s="129"/>
      <c r="P27" s="129"/>
      <c r="Q27" s="129"/>
      <c r="R27" s="129"/>
      <c r="S27" s="129"/>
      <c r="T27" s="129"/>
      <c r="U27" s="129"/>
    </row>
    <row r="28" spans="3:21" ht="73.5" thickBot="1" x14ac:dyDescent="0.3">
      <c r="C28" s="138" t="s">
        <v>57</v>
      </c>
      <c r="D28" s="30"/>
      <c r="E28" s="30"/>
      <c r="F28" s="188">
        <v>2</v>
      </c>
      <c r="G28" s="189">
        <v>80</v>
      </c>
      <c r="H28" s="197"/>
      <c r="I28" s="197"/>
      <c r="J28" s="29">
        <f t="shared" si="0"/>
        <v>2</v>
      </c>
      <c r="K28" s="29">
        <f t="shared" si="1"/>
        <v>80</v>
      </c>
      <c r="N28" s="129"/>
      <c r="O28" s="129"/>
      <c r="P28" s="129"/>
      <c r="Q28" s="129"/>
      <c r="R28" s="129"/>
      <c r="S28" s="129"/>
      <c r="T28" s="129"/>
      <c r="U28" s="129"/>
    </row>
    <row r="29" spans="3:21" ht="60.75" thickBot="1" x14ac:dyDescent="0.3">
      <c r="C29" s="137" t="s">
        <v>39</v>
      </c>
      <c r="D29" s="113">
        <f t="shared" ref="D29:I29" si="2">SUM(D13:D28)</f>
        <v>22</v>
      </c>
      <c r="E29" s="25">
        <f t="shared" si="2"/>
        <v>1060</v>
      </c>
      <c r="F29" s="186">
        <f t="shared" si="2"/>
        <v>36</v>
      </c>
      <c r="G29" s="186">
        <f t="shared" si="2"/>
        <v>13537</v>
      </c>
      <c r="H29" s="28">
        <f t="shared" si="2"/>
        <v>8</v>
      </c>
      <c r="I29" s="28">
        <f t="shared" si="2"/>
        <v>2539</v>
      </c>
      <c r="J29" s="29">
        <f t="shared" si="0"/>
        <v>66</v>
      </c>
      <c r="K29" s="32">
        <f>+E29+G29+I29</f>
        <v>17136</v>
      </c>
      <c r="N29" s="129"/>
      <c r="O29" s="129"/>
      <c r="P29" s="129"/>
      <c r="Q29" s="129"/>
      <c r="R29" s="129"/>
      <c r="S29" s="129"/>
      <c r="T29" s="129"/>
      <c r="U29" s="129"/>
    </row>
    <row r="30" spans="3:21" x14ac:dyDescent="0.25">
      <c r="C30" s="33"/>
      <c r="N30" s="129"/>
      <c r="O30" s="129"/>
      <c r="P30" s="129"/>
      <c r="Q30" s="129"/>
      <c r="R30" s="129"/>
      <c r="S30" s="129"/>
      <c r="T30" s="129"/>
      <c r="U30" s="129"/>
    </row>
    <row r="31" spans="3:21" x14ac:dyDescent="0.25">
      <c r="N31" s="129"/>
      <c r="O31" s="129"/>
      <c r="P31" s="129"/>
      <c r="Q31" s="129"/>
      <c r="R31" s="129"/>
      <c r="S31" s="129"/>
      <c r="T31" s="129"/>
      <c r="U31" s="129"/>
    </row>
    <row r="32" spans="3:21" x14ac:dyDescent="0.25">
      <c r="C32" s="24"/>
      <c r="N32" s="129"/>
      <c r="O32" s="129"/>
      <c r="P32" s="129"/>
      <c r="Q32" s="129"/>
      <c r="R32" s="129"/>
      <c r="S32" s="130"/>
      <c r="T32" s="130"/>
      <c r="U32" s="129"/>
    </row>
    <row r="33" spans="3:21" x14ac:dyDescent="0.25">
      <c r="C33" s="24"/>
      <c r="N33" s="129"/>
      <c r="O33" s="129"/>
      <c r="P33" s="129"/>
      <c r="Q33" s="129"/>
      <c r="R33" s="129"/>
      <c r="S33" s="129"/>
      <c r="T33" s="129"/>
      <c r="U33" s="129"/>
    </row>
    <row r="34" spans="3:21" ht="23.25" x14ac:dyDescent="0.25">
      <c r="C34" s="34"/>
      <c r="N34" s="129"/>
      <c r="O34" s="129"/>
      <c r="P34" s="129"/>
      <c r="Q34" s="129"/>
      <c r="R34" s="129"/>
      <c r="S34" s="129"/>
      <c r="T34" s="129"/>
      <c r="U34" s="129"/>
    </row>
    <row r="35" spans="3:21" x14ac:dyDescent="0.25">
      <c r="C35" s="6"/>
      <c r="N35" s="129"/>
      <c r="O35" s="129"/>
      <c r="P35" s="129"/>
      <c r="Q35" s="129"/>
      <c r="R35" s="129"/>
      <c r="S35" s="129"/>
      <c r="T35" s="129"/>
      <c r="U35" s="129"/>
    </row>
    <row r="36" spans="3:21" x14ac:dyDescent="0.25">
      <c r="N36" s="129"/>
      <c r="O36" s="129"/>
      <c r="P36" s="129"/>
      <c r="Q36" s="129"/>
      <c r="R36" s="129"/>
      <c r="S36" s="129"/>
      <c r="T36" s="129"/>
      <c r="U36" s="129"/>
    </row>
    <row r="37" spans="3:21" x14ac:dyDescent="0.25">
      <c r="N37" s="130"/>
      <c r="O37" s="130"/>
      <c r="P37" s="129"/>
      <c r="Q37" s="129"/>
      <c r="R37" s="129"/>
      <c r="S37" s="129"/>
      <c r="T37" s="129"/>
      <c r="U37" s="129"/>
    </row>
    <row r="38" spans="3:21" x14ac:dyDescent="0.25">
      <c r="N38" s="129"/>
      <c r="O38" s="129"/>
      <c r="P38" s="129"/>
      <c r="Q38" s="129"/>
      <c r="R38" s="129"/>
      <c r="S38" s="129"/>
      <c r="T38" s="129"/>
      <c r="U38" s="129"/>
    </row>
  </sheetData>
  <mergeCells count="20">
    <mergeCell ref="G25:G26"/>
    <mergeCell ref="J25:J26"/>
    <mergeCell ref="K25:K26"/>
    <mergeCell ref="C25:C26"/>
    <mergeCell ref="D25:D26"/>
    <mergeCell ref="E25:E26"/>
    <mergeCell ref="F25:F26"/>
    <mergeCell ref="H25:H26"/>
    <mergeCell ref="I25:I26"/>
    <mergeCell ref="C6:K6"/>
    <mergeCell ref="C7:K7"/>
    <mergeCell ref="C8:K8"/>
    <mergeCell ref="C4:K4"/>
    <mergeCell ref="C9:C12"/>
    <mergeCell ref="J9:K11"/>
    <mergeCell ref="D9:I9"/>
    <mergeCell ref="D10:E11"/>
    <mergeCell ref="F10:G10"/>
    <mergeCell ref="H10:I11"/>
    <mergeCell ref="F11:G11"/>
  </mergeCells>
  <pageMargins left="0.7" right="0.7" top="0.75" bottom="0.75" header="0.3" footer="0.3"/>
  <pageSetup orientation="portrait" r:id="rId1"/>
  <ignoredErrors>
    <ignoredError sqref="J2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82"/>
  <sheetViews>
    <sheetView workbookViewId="0">
      <selection activeCell="D77" sqref="D77:D78"/>
    </sheetView>
  </sheetViews>
  <sheetFormatPr baseColWidth="10" defaultRowHeight="28.5" customHeight="1" x14ac:dyDescent="0.25"/>
  <cols>
    <col min="3" max="3" width="61.28515625" customWidth="1"/>
    <col min="4" max="4" width="25.140625" customWidth="1"/>
  </cols>
  <sheetData>
    <row r="2" spans="3:11" ht="18" customHeight="1" x14ac:dyDescent="0.25">
      <c r="C2" s="382" t="s">
        <v>73</v>
      </c>
      <c r="D2" s="382"/>
    </row>
    <row r="3" spans="3:11" ht="16.5" customHeight="1" x14ac:dyDescent="0.25">
      <c r="C3" s="345" t="s">
        <v>33</v>
      </c>
      <c r="D3" s="345"/>
      <c r="E3" s="69"/>
      <c r="F3" s="69"/>
      <c r="G3" s="69"/>
      <c r="H3" s="69"/>
      <c r="I3" s="69"/>
      <c r="J3" s="69"/>
      <c r="K3" s="69"/>
    </row>
    <row r="4" spans="3:11" ht="18" customHeight="1" x14ac:dyDescent="0.25">
      <c r="C4" s="346" t="s">
        <v>72</v>
      </c>
      <c r="D4" s="346"/>
      <c r="E4" s="23"/>
      <c r="F4" s="23"/>
      <c r="G4" s="23"/>
      <c r="H4" s="23"/>
      <c r="I4" s="23"/>
      <c r="J4" s="23"/>
      <c r="K4" s="23"/>
    </row>
    <row r="5" spans="3:11" ht="18" customHeight="1" x14ac:dyDescent="0.25">
      <c r="C5" s="346" t="s">
        <v>70</v>
      </c>
      <c r="D5" s="346"/>
      <c r="E5" s="23"/>
      <c r="F5" s="23"/>
      <c r="G5" s="23"/>
      <c r="H5" s="23"/>
      <c r="I5" s="23"/>
      <c r="J5" s="23"/>
      <c r="K5" s="23"/>
    </row>
    <row r="6" spans="3:11" ht="2.25" customHeight="1" thickBot="1" x14ac:dyDescent="0.3">
      <c r="C6" s="24"/>
    </row>
    <row r="7" spans="3:11" ht="19.5" customHeight="1" thickBot="1" x14ac:dyDescent="0.3">
      <c r="C7" s="35" t="s">
        <v>9</v>
      </c>
      <c r="D7" s="36" t="s">
        <v>1</v>
      </c>
    </row>
    <row r="8" spans="3:11" ht="14.25" customHeight="1" thickBot="1" x14ac:dyDescent="0.3">
      <c r="C8" s="383" t="s">
        <v>8</v>
      </c>
      <c r="D8" s="384"/>
    </row>
    <row r="9" spans="3:11" ht="14.25" customHeight="1" x14ac:dyDescent="0.25">
      <c r="C9" s="202" t="s">
        <v>198</v>
      </c>
      <c r="D9" s="203">
        <v>19</v>
      </c>
    </row>
    <row r="10" spans="3:11" ht="14.25" customHeight="1" x14ac:dyDescent="0.25">
      <c r="C10" s="204" t="s">
        <v>199</v>
      </c>
      <c r="D10" s="205">
        <v>14</v>
      </c>
    </row>
    <row r="11" spans="3:11" ht="14.25" customHeight="1" x14ac:dyDescent="0.25">
      <c r="C11" s="204" t="s">
        <v>200</v>
      </c>
      <c r="D11" s="205">
        <v>9</v>
      </c>
    </row>
    <row r="12" spans="3:11" ht="14.25" customHeight="1" x14ac:dyDescent="0.25">
      <c r="C12" s="204" t="s">
        <v>201</v>
      </c>
      <c r="D12" s="205">
        <v>21</v>
      </c>
    </row>
    <row r="13" spans="3:11" ht="14.25" customHeight="1" x14ac:dyDescent="0.25">
      <c r="C13" s="204" t="s">
        <v>198</v>
      </c>
      <c r="D13" s="205">
        <v>31</v>
      </c>
    </row>
    <row r="14" spans="3:11" ht="14.25" customHeight="1" thickBot="1" x14ac:dyDescent="0.3">
      <c r="C14" s="206" t="s">
        <v>200</v>
      </c>
      <c r="D14" s="207">
        <v>10</v>
      </c>
    </row>
    <row r="15" spans="3:11" ht="12" customHeight="1" thickBot="1" x14ac:dyDescent="0.3">
      <c r="C15" s="37" t="s">
        <v>239</v>
      </c>
      <c r="D15" s="72">
        <f>SUM(D9:D14)</f>
        <v>104</v>
      </c>
    </row>
    <row r="16" spans="3:11" ht="16.5" customHeight="1" thickBot="1" x14ac:dyDescent="0.3">
      <c r="C16" s="383" t="s">
        <v>2</v>
      </c>
      <c r="D16" s="384"/>
    </row>
    <row r="17" spans="3:4" ht="30.75" customHeight="1" x14ac:dyDescent="0.25">
      <c r="C17" s="208" t="s">
        <v>105</v>
      </c>
      <c r="D17" s="209">
        <v>300</v>
      </c>
    </row>
    <row r="18" spans="3:4" ht="34.5" customHeight="1" x14ac:dyDescent="0.25">
      <c r="C18" s="210" t="s">
        <v>106</v>
      </c>
      <c r="D18" s="211">
        <v>400</v>
      </c>
    </row>
    <row r="19" spans="3:4" ht="33" customHeight="1" x14ac:dyDescent="0.25">
      <c r="C19" s="210" t="s">
        <v>107</v>
      </c>
      <c r="D19" s="211">
        <v>125</v>
      </c>
    </row>
    <row r="20" spans="3:4" ht="19.5" customHeight="1" x14ac:dyDescent="0.25">
      <c r="C20" s="210" t="s">
        <v>108</v>
      </c>
      <c r="D20" s="211">
        <v>150</v>
      </c>
    </row>
    <row r="21" spans="3:4" ht="16.5" customHeight="1" x14ac:dyDescent="0.25">
      <c r="C21" s="210" t="s">
        <v>109</v>
      </c>
      <c r="D21" s="211">
        <v>500</v>
      </c>
    </row>
    <row r="22" spans="3:4" ht="18.75" customHeight="1" x14ac:dyDescent="0.25">
      <c r="C22" s="210" t="s">
        <v>110</v>
      </c>
      <c r="D22" s="211">
        <v>518</v>
      </c>
    </row>
    <row r="23" spans="3:4" ht="18.75" customHeight="1" x14ac:dyDescent="0.25">
      <c r="C23" s="212" t="s">
        <v>111</v>
      </c>
      <c r="D23" s="211">
        <v>1100</v>
      </c>
    </row>
    <row r="24" spans="3:4" ht="18.75" customHeight="1" x14ac:dyDescent="0.25">
      <c r="C24" s="210" t="s">
        <v>112</v>
      </c>
      <c r="D24" s="211">
        <v>300</v>
      </c>
    </row>
    <row r="25" spans="3:4" ht="18.75" customHeight="1" x14ac:dyDescent="0.25">
      <c r="C25" s="212" t="s">
        <v>113</v>
      </c>
      <c r="D25" s="211">
        <v>205</v>
      </c>
    </row>
    <row r="26" spans="3:4" ht="29.25" customHeight="1" x14ac:dyDescent="0.25">
      <c r="C26" s="210" t="s">
        <v>114</v>
      </c>
      <c r="D26" s="211">
        <v>100</v>
      </c>
    </row>
    <row r="27" spans="3:4" ht="27" customHeight="1" x14ac:dyDescent="0.25">
      <c r="C27" s="210" t="s">
        <v>115</v>
      </c>
      <c r="D27" s="211">
        <v>120</v>
      </c>
    </row>
    <row r="28" spans="3:4" ht="18.75" customHeight="1" x14ac:dyDescent="0.25">
      <c r="C28" s="210" t="s">
        <v>116</v>
      </c>
      <c r="D28" s="211">
        <v>123</v>
      </c>
    </row>
    <row r="29" spans="3:4" ht="18.75" customHeight="1" x14ac:dyDescent="0.25">
      <c r="C29" s="210" t="s">
        <v>117</v>
      </c>
      <c r="D29" s="211">
        <v>541</v>
      </c>
    </row>
    <row r="30" spans="3:4" ht="18.75" customHeight="1" x14ac:dyDescent="0.25">
      <c r="C30" s="210" t="s">
        <v>118</v>
      </c>
      <c r="D30" s="211">
        <v>230</v>
      </c>
    </row>
    <row r="31" spans="3:4" ht="18.75" customHeight="1" x14ac:dyDescent="0.25">
      <c r="C31" s="212" t="s">
        <v>113</v>
      </c>
      <c r="D31" s="211">
        <v>80</v>
      </c>
    </row>
    <row r="32" spans="3:4" ht="18.75" customHeight="1" x14ac:dyDescent="0.25">
      <c r="C32" s="210" t="s">
        <v>119</v>
      </c>
      <c r="D32" s="211">
        <v>120</v>
      </c>
    </row>
    <row r="33" spans="3:4" ht="18.75" customHeight="1" x14ac:dyDescent="0.25">
      <c r="C33" s="210" t="s">
        <v>120</v>
      </c>
      <c r="D33" s="211">
        <v>80</v>
      </c>
    </row>
    <row r="34" spans="3:4" ht="18.75" customHeight="1" x14ac:dyDescent="0.25">
      <c r="C34" s="210" t="s">
        <v>121</v>
      </c>
      <c r="D34" s="211">
        <v>100</v>
      </c>
    </row>
    <row r="35" spans="3:4" ht="18.75" customHeight="1" x14ac:dyDescent="0.25">
      <c r="C35" s="210" t="s">
        <v>122</v>
      </c>
      <c r="D35" s="211">
        <v>220</v>
      </c>
    </row>
    <row r="36" spans="3:4" ht="27" customHeight="1" x14ac:dyDescent="0.25">
      <c r="C36" s="210" t="s">
        <v>123</v>
      </c>
      <c r="D36" s="211">
        <v>160</v>
      </c>
    </row>
    <row r="37" spans="3:4" ht="16.5" customHeight="1" x14ac:dyDescent="0.25">
      <c r="C37" s="210" t="s">
        <v>124</v>
      </c>
      <c r="D37" s="213">
        <v>120</v>
      </c>
    </row>
    <row r="38" spans="3:4" ht="21" customHeight="1" x14ac:dyDescent="0.25">
      <c r="C38" s="210" t="s">
        <v>125</v>
      </c>
      <c r="D38" s="213">
        <v>368</v>
      </c>
    </row>
    <row r="39" spans="3:4" ht="18.75" customHeight="1" x14ac:dyDescent="0.25">
      <c r="C39" s="210" t="s">
        <v>205</v>
      </c>
      <c r="D39" s="213">
        <v>60</v>
      </c>
    </row>
    <row r="40" spans="3:4" ht="19.5" customHeight="1" x14ac:dyDescent="0.25">
      <c r="C40" s="210" t="s">
        <v>202</v>
      </c>
      <c r="D40" s="213">
        <v>178</v>
      </c>
    </row>
    <row r="41" spans="3:4" ht="18" customHeight="1" x14ac:dyDescent="0.25">
      <c r="C41" s="210" t="s">
        <v>203</v>
      </c>
      <c r="D41" s="213">
        <v>190</v>
      </c>
    </row>
    <row r="42" spans="3:4" ht="18" customHeight="1" x14ac:dyDescent="0.25">
      <c r="C42" s="210" t="s">
        <v>204</v>
      </c>
      <c r="D42" s="213">
        <v>75</v>
      </c>
    </row>
    <row r="43" spans="3:4" ht="28.5" customHeight="1" x14ac:dyDescent="0.25">
      <c r="C43" s="210" t="s">
        <v>206</v>
      </c>
      <c r="D43" s="213">
        <v>75</v>
      </c>
    </row>
    <row r="44" spans="3:4" ht="18" customHeight="1" x14ac:dyDescent="0.25">
      <c r="C44" s="210" t="s">
        <v>207</v>
      </c>
      <c r="D44" s="213">
        <v>80</v>
      </c>
    </row>
    <row r="45" spans="3:4" ht="28.5" customHeight="1" x14ac:dyDescent="0.25">
      <c r="C45" s="210" t="s">
        <v>208</v>
      </c>
      <c r="D45" s="213">
        <v>322</v>
      </c>
    </row>
    <row r="46" spans="3:4" ht="16.5" customHeight="1" x14ac:dyDescent="0.25">
      <c r="C46" s="210" t="s">
        <v>209</v>
      </c>
      <c r="D46" s="213">
        <v>75</v>
      </c>
    </row>
    <row r="47" spans="3:4" ht="28.5" customHeight="1" x14ac:dyDescent="0.25">
      <c r="C47" s="210" t="s">
        <v>212</v>
      </c>
      <c r="D47" s="213">
        <v>75</v>
      </c>
    </row>
    <row r="48" spans="3:4" ht="28.5" customHeight="1" x14ac:dyDescent="0.25">
      <c r="C48" s="210" t="s">
        <v>210</v>
      </c>
      <c r="D48" s="213">
        <v>6167</v>
      </c>
    </row>
    <row r="49" spans="3:4" ht="18" customHeight="1" thickBot="1" x14ac:dyDescent="0.3">
      <c r="C49" s="214" t="s">
        <v>211</v>
      </c>
      <c r="D49" s="215">
        <v>200</v>
      </c>
    </row>
    <row r="50" spans="3:4" ht="12" customHeight="1" thickBot="1" x14ac:dyDescent="0.3">
      <c r="C50" s="37" t="s">
        <v>240</v>
      </c>
      <c r="D50" s="71">
        <f>SUM(D17:D49)</f>
        <v>13457</v>
      </c>
    </row>
    <row r="51" spans="3:4" ht="18" customHeight="1" thickBot="1" x14ac:dyDescent="0.3">
      <c r="C51" s="383" t="s">
        <v>217</v>
      </c>
      <c r="D51" s="384"/>
    </row>
    <row r="52" spans="3:4" ht="29.25" customHeight="1" thickBot="1" x14ac:dyDescent="0.3">
      <c r="C52" s="216" t="s">
        <v>131</v>
      </c>
      <c r="D52" s="217">
        <v>80</v>
      </c>
    </row>
    <row r="53" spans="3:4" ht="18.75" customHeight="1" thickBot="1" x14ac:dyDescent="0.3">
      <c r="C53" s="37" t="s">
        <v>241</v>
      </c>
      <c r="D53" s="72">
        <f>SUM(D52)</f>
        <v>80</v>
      </c>
    </row>
    <row r="54" spans="3:4" ht="15.75" customHeight="1" thickBot="1" x14ac:dyDescent="0.3">
      <c r="C54" s="383" t="s">
        <v>74</v>
      </c>
      <c r="D54" s="384"/>
    </row>
    <row r="55" spans="3:4" ht="18" customHeight="1" x14ac:dyDescent="0.25">
      <c r="C55" s="218" t="s">
        <v>126</v>
      </c>
      <c r="D55" s="219">
        <v>325</v>
      </c>
    </row>
    <row r="56" spans="3:4" ht="18" customHeight="1" x14ac:dyDescent="0.25">
      <c r="C56" s="220" t="s">
        <v>127</v>
      </c>
      <c r="D56" s="213">
        <v>508</v>
      </c>
    </row>
    <row r="57" spans="3:4" ht="15.75" customHeight="1" x14ac:dyDescent="0.25">
      <c r="C57" s="220" t="s">
        <v>213</v>
      </c>
      <c r="D57" s="213">
        <v>136</v>
      </c>
    </row>
    <row r="58" spans="3:4" ht="29.25" customHeight="1" x14ac:dyDescent="0.25">
      <c r="C58" s="221" t="s">
        <v>128</v>
      </c>
      <c r="D58" s="213">
        <v>110</v>
      </c>
    </row>
    <row r="59" spans="3:4" ht="33" customHeight="1" x14ac:dyDescent="0.25">
      <c r="C59" s="221" t="s">
        <v>129</v>
      </c>
      <c r="D59" s="213">
        <v>120</v>
      </c>
    </row>
    <row r="60" spans="3:4" ht="15.75" customHeight="1" x14ac:dyDescent="0.25">
      <c r="C60" s="221" t="s">
        <v>130</v>
      </c>
      <c r="D60" s="213">
        <v>190</v>
      </c>
    </row>
    <row r="61" spans="3:4" ht="15.75" customHeight="1" x14ac:dyDescent="0.25">
      <c r="C61" s="221" t="s">
        <v>214</v>
      </c>
      <c r="D61" s="213">
        <v>725</v>
      </c>
    </row>
    <row r="62" spans="3:4" ht="15.75" customHeight="1" thickBot="1" x14ac:dyDescent="0.3">
      <c r="C62" s="222" t="s">
        <v>215</v>
      </c>
      <c r="D62" s="215">
        <v>425</v>
      </c>
    </row>
    <row r="63" spans="3:4" ht="15" customHeight="1" thickBot="1" x14ac:dyDescent="0.3">
      <c r="C63" s="223" t="s">
        <v>242</v>
      </c>
      <c r="D63" s="224">
        <f>SUM(D55:D62)</f>
        <v>2539</v>
      </c>
    </row>
    <row r="64" spans="3:4" ht="15" customHeight="1" x14ac:dyDescent="0.25">
      <c r="C64" s="383" t="s">
        <v>218</v>
      </c>
      <c r="D64" s="384"/>
    </row>
    <row r="65" spans="3:6" ht="15" customHeight="1" x14ac:dyDescent="0.25">
      <c r="C65" s="227" t="s">
        <v>219</v>
      </c>
      <c r="D65" s="213">
        <f>98+54+55</f>
        <v>207</v>
      </c>
    </row>
    <row r="66" spans="3:6" ht="15" customHeight="1" x14ac:dyDescent="0.25">
      <c r="C66" s="227" t="s">
        <v>132</v>
      </c>
      <c r="D66" s="213">
        <f>80+39</f>
        <v>119</v>
      </c>
    </row>
    <row r="67" spans="3:6" ht="15" customHeight="1" x14ac:dyDescent="0.25">
      <c r="C67" s="227" t="s">
        <v>220</v>
      </c>
      <c r="D67" s="213">
        <f>81+63+48</f>
        <v>192</v>
      </c>
    </row>
    <row r="68" spans="3:6" ht="15" customHeight="1" x14ac:dyDescent="0.25">
      <c r="C68" s="227" t="s">
        <v>221</v>
      </c>
      <c r="D68" s="213">
        <f>46+48</f>
        <v>94</v>
      </c>
    </row>
    <row r="69" spans="3:6" ht="15" customHeight="1" x14ac:dyDescent="0.25">
      <c r="C69" s="227" t="s">
        <v>18</v>
      </c>
      <c r="D69" s="213">
        <v>45</v>
      </c>
    </row>
    <row r="70" spans="3:6" ht="15" customHeight="1" x14ac:dyDescent="0.25">
      <c r="C70" s="227" t="s">
        <v>222</v>
      </c>
      <c r="D70" s="213">
        <v>40</v>
      </c>
    </row>
    <row r="71" spans="3:6" ht="15" customHeight="1" x14ac:dyDescent="0.25">
      <c r="C71" s="227" t="s">
        <v>134</v>
      </c>
      <c r="D71" s="213">
        <v>115</v>
      </c>
    </row>
    <row r="72" spans="3:6" ht="15" customHeight="1" x14ac:dyDescent="0.25">
      <c r="C72" s="227" t="s">
        <v>223</v>
      </c>
      <c r="D72" s="213">
        <v>52</v>
      </c>
    </row>
    <row r="73" spans="3:6" ht="15" customHeight="1" x14ac:dyDescent="0.25">
      <c r="C73" s="227" t="s">
        <v>179</v>
      </c>
      <c r="D73" s="213">
        <v>54</v>
      </c>
    </row>
    <row r="74" spans="3:6" ht="15" customHeight="1" x14ac:dyDescent="0.25">
      <c r="C74" s="227" t="s">
        <v>224</v>
      </c>
      <c r="D74" s="213">
        <v>50</v>
      </c>
    </row>
    <row r="75" spans="3:6" ht="15" customHeight="1" thickBot="1" x14ac:dyDescent="0.3">
      <c r="C75" s="223" t="s">
        <v>243</v>
      </c>
      <c r="D75" s="224">
        <f>SUM(D65:D74)</f>
        <v>968</v>
      </c>
    </row>
    <row r="76" spans="3:6" ht="15" customHeight="1" x14ac:dyDescent="0.25">
      <c r="C76" s="383" t="s">
        <v>47</v>
      </c>
      <c r="D76" s="384"/>
    </row>
    <row r="77" spans="3:6" ht="32.25" customHeight="1" x14ac:dyDescent="0.25">
      <c r="C77" s="227" t="s">
        <v>225</v>
      </c>
      <c r="D77" s="213">
        <v>45</v>
      </c>
    </row>
    <row r="78" spans="3:6" ht="15" customHeight="1" x14ac:dyDescent="0.25">
      <c r="C78" s="227" t="s">
        <v>226</v>
      </c>
      <c r="D78" s="213">
        <v>47</v>
      </c>
      <c r="F78" s="167"/>
    </row>
    <row r="79" spans="3:6" ht="15" customHeight="1" x14ac:dyDescent="0.25">
      <c r="C79" s="223" t="s">
        <v>244</v>
      </c>
      <c r="D79" s="224">
        <f>SUM(D77:D78)</f>
        <v>92</v>
      </c>
    </row>
    <row r="80" spans="3:6" ht="4.5" customHeight="1" thickBot="1" x14ac:dyDescent="0.3">
      <c r="C80" s="225"/>
      <c r="D80" s="226"/>
    </row>
    <row r="81" spans="3:4" ht="21" customHeight="1" thickBot="1" x14ac:dyDescent="0.3">
      <c r="C81" s="38" t="s">
        <v>245</v>
      </c>
      <c r="D81" s="70">
        <f>+D15+D50+D63+D53+D75+D79</f>
        <v>17240</v>
      </c>
    </row>
    <row r="82" spans="3:4" ht="28.5" customHeight="1" x14ac:dyDescent="0.25">
      <c r="C82" s="6"/>
    </row>
  </sheetData>
  <mergeCells count="10">
    <mergeCell ref="C76:D76"/>
    <mergeCell ref="C8:D8"/>
    <mergeCell ref="C16:D16"/>
    <mergeCell ref="C54:D54"/>
    <mergeCell ref="C51:D51"/>
    <mergeCell ref="C2:D2"/>
    <mergeCell ref="C3:D3"/>
    <mergeCell ref="C4:D4"/>
    <mergeCell ref="C5:D5"/>
    <mergeCell ref="C64:D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77"/>
  <sheetViews>
    <sheetView topLeftCell="A19" workbookViewId="0">
      <selection activeCell="AB27" sqref="AB27"/>
    </sheetView>
  </sheetViews>
  <sheetFormatPr baseColWidth="10" defaultRowHeight="15" x14ac:dyDescent="0.25"/>
  <cols>
    <col min="3" max="3" width="47.42578125" bestFit="1" customWidth="1"/>
    <col min="11" max="11" width="14.140625" bestFit="1" customWidth="1"/>
  </cols>
  <sheetData>
    <row r="2" spans="3:11" x14ac:dyDescent="0.25">
      <c r="C2" s="382" t="s">
        <v>77</v>
      </c>
      <c r="D2" s="382"/>
      <c r="E2" s="382"/>
      <c r="F2" s="382"/>
      <c r="G2" s="382"/>
      <c r="H2" s="382"/>
      <c r="I2" s="382"/>
      <c r="J2" s="382"/>
      <c r="K2" s="382"/>
    </row>
    <row r="3" spans="3:11" x14ac:dyDescent="0.25">
      <c r="C3" s="382" t="s">
        <v>78</v>
      </c>
      <c r="D3" s="382"/>
      <c r="E3" s="382"/>
      <c r="F3" s="382"/>
      <c r="G3" s="382"/>
      <c r="H3" s="382"/>
      <c r="I3" s="382"/>
      <c r="J3" s="382"/>
      <c r="K3" s="382"/>
    </row>
    <row r="4" spans="3:11" ht="18.75" x14ac:dyDescent="0.25">
      <c r="C4" s="345" t="s">
        <v>33</v>
      </c>
      <c r="D4" s="345"/>
      <c r="E4" s="345"/>
      <c r="F4" s="345"/>
      <c r="G4" s="345"/>
      <c r="H4" s="345"/>
      <c r="I4" s="345"/>
      <c r="J4" s="345"/>
      <c r="K4" s="345"/>
    </row>
    <row r="5" spans="3:11" ht="16.5" thickBot="1" x14ac:dyDescent="0.3">
      <c r="C5" s="390" t="s">
        <v>76</v>
      </c>
      <c r="D5" s="390"/>
      <c r="E5" s="390"/>
      <c r="F5" s="390"/>
      <c r="G5" s="390"/>
      <c r="H5" s="390"/>
      <c r="I5" s="390"/>
      <c r="J5" s="390"/>
      <c r="K5" s="390"/>
    </row>
    <row r="6" spans="3:11" ht="16.5" customHeight="1" thickBot="1" x14ac:dyDescent="0.3">
      <c r="C6" s="385" t="s">
        <v>75</v>
      </c>
      <c r="D6" s="388" t="s">
        <v>40</v>
      </c>
      <c r="E6" s="389"/>
      <c r="F6" s="389"/>
      <c r="G6" s="389"/>
      <c r="H6" s="389"/>
      <c r="I6" s="389"/>
      <c r="J6" s="391"/>
      <c r="K6" s="392" t="s">
        <v>41</v>
      </c>
    </row>
    <row r="7" spans="3:11" ht="21.75" customHeight="1" thickBot="1" x14ac:dyDescent="0.3">
      <c r="C7" s="386"/>
      <c r="D7" s="73" t="s">
        <v>42</v>
      </c>
      <c r="E7" s="73" t="s">
        <v>43</v>
      </c>
      <c r="F7" s="228" t="s">
        <v>44</v>
      </c>
      <c r="G7" s="104"/>
      <c r="H7" s="104"/>
      <c r="I7" s="104"/>
      <c r="J7" s="73" t="s">
        <v>45</v>
      </c>
      <c r="K7" s="393"/>
    </row>
    <row r="8" spans="3:11" ht="12" customHeight="1" thickBot="1" x14ac:dyDescent="0.3">
      <c r="C8" s="82" t="s">
        <v>21</v>
      </c>
      <c r="D8" s="106"/>
      <c r="E8" s="107"/>
      <c r="F8" s="229"/>
      <c r="G8" s="107"/>
      <c r="H8" s="107"/>
      <c r="I8" s="107"/>
      <c r="J8" s="107"/>
      <c r="K8" s="108"/>
    </row>
    <row r="9" spans="3:11" ht="16.5" thickBot="1" x14ac:dyDescent="0.3">
      <c r="C9" s="83" t="s">
        <v>8</v>
      </c>
      <c r="D9" s="90">
        <v>306</v>
      </c>
      <c r="E9" s="90">
        <v>0</v>
      </c>
      <c r="F9" s="230">
        <v>104</v>
      </c>
      <c r="G9" s="102"/>
      <c r="H9" s="102"/>
      <c r="I9" s="102"/>
      <c r="J9" s="91" t="s">
        <v>46</v>
      </c>
      <c r="K9" s="105">
        <f>SUM(D9:J9)</f>
        <v>410</v>
      </c>
    </row>
    <row r="10" spans="3:11" ht="12" customHeight="1" thickBot="1" x14ac:dyDescent="0.3">
      <c r="C10" s="80" t="s">
        <v>22</v>
      </c>
      <c r="D10" s="110"/>
      <c r="E10" s="111"/>
      <c r="F10" s="232"/>
      <c r="G10" s="111"/>
      <c r="H10" s="111"/>
      <c r="I10" s="111"/>
      <c r="J10" s="111"/>
      <c r="K10" s="112"/>
    </row>
    <row r="11" spans="3:11" ht="16.5" thickBot="1" x14ac:dyDescent="0.3">
      <c r="C11" s="84" t="s">
        <v>2</v>
      </c>
      <c r="D11" s="97">
        <v>460</v>
      </c>
      <c r="E11" s="97">
        <v>15755</v>
      </c>
      <c r="F11" s="230">
        <v>13457</v>
      </c>
      <c r="G11" s="102"/>
      <c r="H11" s="102"/>
      <c r="I11" s="102"/>
      <c r="J11" s="97" t="s">
        <v>46</v>
      </c>
      <c r="K11" s="109">
        <f t="shared" ref="K11:K17" si="0">SUM(D11:J11)</f>
        <v>29672</v>
      </c>
    </row>
    <row r="12" spans="3:11" ht="16.5" thickBot="1" x14ac:dyDescent="0.3">
      <c r="C12" s="84" t="s">
        <v>4</v>
      </c>
      <c r="D12" s="97">
        <v>2300</v>
      </c>
      <c r="E12" s="97">
        <v>9431</v>
      </c>
      <c r="F12" s="230">
        <v>2539</v>
      </c>
      <c r="G12" s="102"/>
      <c r="H12" s="102"/>
      <c r="I12" s="102"/>
      <c r="J12" s="97" t="s">
        <v>46</v>
      </c>
      <c r="K12" s="109">
        <f t="shared" si="0"/>
        <v>14270</v>
      </c>
    </row>
    <row r="13" spans="3:11" ht="16.5" thickBot="1" x14ac:dyDescent="0.3">
      <c r="C13" s="84" t="s">
        <v>3</v>
      </c>
      <c r="D13" s="97" t="s">
        <v>46</v>
      </c>
      <c r="E13" s="97">
        <v>412</v>
      </c>
      <c r="F13" s="230">
        <v>80</v>
      </c>
      <c r="G13" s="102"/>
      <c r="H13" s="102"/>
      <c r="I13" s="102"/>
      <c r="J13" s="97" t="s">
        <v>46</v>
      </c>
      <c r="K13" s="109">
        <f t="shared" si="0"/>
        <v>492</v>
      </c>
    </row>
    <row r="14" spans="3:11" ht="12.75" customHeight="1" thickBot="1" x14ac:dyDescent="0.3">
      <c r="C14" s="80" t="s">
        <v>25</v>
      </c>
      <c r="D14" s="110"/>
      <c r="E14" s="111"/>
      <c r="F14" s="232"/>
      <c r="G14" s="111"/>
      <c r="H14" s="111"/>
      <c r="I14" s="111"/>
      <c r="J14" s="111"/>
      <c r="K14" s="112"/>
    </row>
    <row r="15" spans="3:11" ht="16.5" thickBot="1" x14ac:dyDescent="0.3">
      <c r="C15" s="84" t="s">
        <v>47</v>
      </c>
      <c r="D15" s="97">
        <v>390</v>
      </c>
      <c r="E15" s="97">
        <v>169</v>
      </c>
      <c r="F15" s="230">
        <v>92</v>
      </c>
      <c r="G15" s="102"/>
      <c r="H15" s="102"/>
      <c r="I15" s="102"/>
      <c r="J15" s="97" t="s">
        <v>46</v>
      </c>
      <c r="K15" s="109">
        <f t="shared" si="0"/>
        <v>651</v>
      </c>
    </row>
    <row r="16" spans="3:11" ht="16.5" thickBot="1" x14ac:dyDescent="0.3">
      <c r="C16" s="84" t="s">
        <v>16</v>
      </c>
      <c r="D16" s="97" t="s">
        <v>46</v>
      </c>
      <c r="E16" s="97">
        <v>278</v>
      </c>
      <c r="F16" s="230">
        <v>968</v>
      </c>
      <c r="G16" s="102"/>
      <c r="H16" s="102"/>
      <c r="I16" s="102"/>
      <c r="J16" s="97" t="s">
        <v>46</v>
      </c>
      <c r="K16" s="109">
        <f t="shared" si="0"/>
        <v>1246</v>
      </c>
    </row>
    <row r="17" spans="3:11" ht="16.5" thickBot="1" x14ac:dyDescent="0.3">
      <c r="C17" s="83" t="s">
        <v>17</v>
      </c>
      <c r="D17" s="90" t="s">
        <v>46</v>
      </c>
      <c r="E17" s="97">
        <v>35</v>
      </c>
      <c r="F17" s="230">
        <v>0</v>
      </c>
      <c r="G17" s="102"/>
      <c r="H17" s="102"/>
      <c r="I17" s="102"/>
      <c r="J17" s="90" t="s">
        <v>46</v>
      </c>
      <c r="K17" s="105">
        <f t="shared" si="0"/>
        <v>35</v>
      </c>
    </row>
    <row r="18" spans="3:11" ht="16.5" thickBot="1" x14ac:dyDescent="0.3">
      <c r="C18" s="75" t="s">
        <v>87</v>
      </c>
      <c r="D18" s="74">
        <f>SUM(D9:D17)</f>
        <v>3456</v>
      </c>
      <c r="E18" s="159">
        <f>SUM(E9:E17)</f>
        <v>26080</v>
      </c>
      <c r="F18" s="231">
        <f t="shared" ref="F18:J18" si="1">SUM(F9:F17)</f>
        <v>17240</v>
      </c>
      <c r="G18" s="103"/>
      <c r="H18" s="103"/>
      <c r="I18" s="103"/>
      <c r="J18" s="74">
        <f t="shared" si="1"/>
        <v>0</v>
      </c>
      <c r="K18" s="74">
        <f>SUM(K9:K17)</f>
        <v>46776</v>
      </c>
    </row>
    <row r="19" spans="3:11" x14ac:dyDescent="0.25">
      <c r="C19" s="11" t="s">
        <v>256</v>
      </c>
    </row>
    <row r="20" spans="3:11" x14ac:dyDescent="0.25">
      <c r="C20" s="6"/>
    </row>
    <row r="21" spans="3:11" x14ac:dyDescent="0.25">
      <c r="C21" s="115"/>
    </row>
    <row r="24" spans="3:11" ht="15.75" thickBot="1" x14ac:dyDescent="0.3"/>
    <row r="25" spans="3:11" ht="19.5" customHeight="1" thickBot="1" x14ac:dyDescent="0.3">
      <c r="C25" s="385" t="s">
        <v>75</v>
      </c>
      <c r="D25" s="388" t="s">
        <v>40</v>
      </c>
      <c r="E25" s="389"/>
      <c r="F25" s="389"/>
      <c r="G25" s="394" t="s">
        <v>174</v>
      </c>
      <c r="H25" s="395"/>
      <c r="I25" s="396"/>
      <c r="J25" s="149"/>
      <c r="K25" s="387"/>
    </row>
    <row r="26" spans="3:11" ht="32.25" thickBot="1" x14ac:dyDescent="0.3">
      <c r="C26" s="386"/>
      <c r="D26" s="154" t="s">
        <v>42</v>
      </c>
      <c r="E26" s="73" t="s">
        <v>43</v>
      </c>
      <c r="F26" s="234" t="s">
        <v>44</v>
      </c>
      <c r="G26" s="302" t="s">
        <v>42</v>
      </c>
      <c r="H26" s="228" t="s">
        <v>43</v>
      </c>
      <c r="I26" s="234" t="s">
        <v>44</v>
      </c>
      <c r="J26" s="150"/>
      <c r="K26" s="387"/>
    </row>
    <row r="27" spans="3:11" ht="16.5" thickBot="1" x14ac:dyDescent="0.3">
      <c r="C27" s="83" t="s">
        <v>164</v>
      </c>
      <c r="D27" s="155">
        <v>306</v>
      </c>
      <c r="E27" s="97">
        <v>0</v>
      </c>
      <c r="F27" s="233">
        <f>+F9</f>
        <v>104</v>
      </c>
      <c r="G27" s="303">
        <f>+D27/D34</f>
        <v>8.8541666666666671E-2</v>
      </c>
      <c r="H27" s="303">
        <f t="shared" ref="H27:I27" si="2">+E27/E34</f>
        <v>0</v>
      </c>
      <c r="I27" s="303">
        <f t="shared" si="2"/>
        <v>6.0324825986078886E-3</v>
      </c>
      <c r="J27" s="151"/>
      <c r="K27" s="61"/>
    </row>
    <row r="28" spans="3:11" ht="16.5" thickBot="1" x14ac:dyDescent="0.3">
      <c r="C28" s="84" t="s">
        <v>165</v>
      </c>
      <c r="D28" s="156">
        <v>460</v>
      </c>
      <c r="E28" s="97">
        <v>15755</v>
      </c>
      <c r="F28" s="233">
        <v>13457</v>
      </c>
      <c r="G28" s="303">
        <f>+D28/D34</f>
        <v>0.13310185185185186</v>
      </c>
      <c r="H28" s="304">
        <f t="shared" ref="H28:I28" si="3">+E28/E34</f>
        <v>0.60410276073619629</v>
      </c>
      <c r="I28" s="304">
        <f t="shared" si="3"/>
        <v>0.78056844547563808</v>
      </c>
      <c r="J28" s="152"/>
      <c r="K28" s="61"/>
    </row>
    <row r="29" spans="3:11" ht="32.25" thickBot="1" x14ac:dyDescent="0.3">
      <c r="C29" s="158" t="s">
        <v>166</v>
      </c>
      <c r="D29" s="156">
        <v>2300</v>
      </c>
      <c r="E29" s="97">
        <v>9431</v>
      </c>
      <c r="F29" s="233">
        <f>+F12</f>
        <v>2539</v>
      </c>
      <c r="G29" s="304">
        <f>+D29/D34</f>
        <v>0.6655092592592593</v>
      </c>
      <c r="H29" s="303">
        <f t="shared" ref="H29:I29" si="4">+E29/E34</f>
        <v>0.36161809815950918</v>
      </c>
      <c r="I29" s="303">
        <f t="shared" si="4"/>
        <v>0.14727378190255219</v>
      </c>
      <c r="J29" s="152"/>
      <c r="K29" s="61"/>
    </row>
    <row r="30" spans="3:11" ht="16.5" thickBot="1" x14ac:dyDescent="0.3">
      <c r="C30" s="84" t="s">
        <v>167</v>
      </c>
      <c r="D30" s="156">
        <v>0</v>
      </c>
      <c r="E30" s="97">
        <v>412</v>
      </c>
      <c r="F30" s="233">
        <f>+F13</f>
        <v>80</v>
      </c>
      <c r="G30" s="303">
        <f>+D30/D34</f>
        <v>0</v>
      </c>
      <c r="H30" s="303">
        <f t="shared" ref="H30:I30" si="5">+E30/E34</f>
        <v>1.5797546012269938E-2</v>
      </c>
      <c r="I30" s="303">
        <f t="shared" si="5"/>
        <v>4.6403712296983757E-3</v>
      </c>
      <c r="J30" s="152"/>
      <c r="K30" s="61"/>
    </row>
    <row r="31" spans="3:11" ht="16.5" thickBot="1" x14ac:dyDescent="0.3">
      <c r="C31" s="84" t="s">
        <v>168</v>
      </c>
      <c r="D31" s="156">
        <v>390</v>
      </c>
      <c r="E31" s="97">
        <v>169</v>
      </c>
      <c r="F31" s="233">
        <f>+F15</f>
        <v>92</v>
      </c>
      <c r="G31" s="303">
        <f>+D31/D34</f>
        <v>0.11284722222222222</v>
      </c>
      <c r="H31" s="303">
        <f t="shared" ref="H31:I31" si="6">+E31/E34</f>
        <v>6.4800613496932514E-3</v>
      </c>
      <c r="I31" s="303">
        <f t="shared" si="6"/>
        <v>5.3364269141531325E-3</v>
      </c>
      <c r="J31" s="152"/>
      <c r="K31" s="61"/>
    </row>
    <row r="32" spans="3:11" ht="16.5" thickBot="1" x14ac:dyDescent="0.3">
      <c r="C32" s="84" t="s">
        <v>169</v>
      </c>
      <c r="D32" s="156">
        <v>0</v>
      </c>
      <c r="E32" s="97">
        <v>278</v>
      </c>
      <c r="F32" s="233">
        <f>+F16</f>
        <v>968</v>
      </c>
      <c r="G32" s="303">
        <f>+D32/D34</f>
        <v>0</v>
      </c>
      <c r="H32" s="303">
        <f t="shared" ref="H32:I32" si="7">+E32/E34</f>
        <v>1.0659509202453987E-2</v>
      </c>
      <c r="I32" s="303">
        <f t="shared" si="7"/>
        <v>5.6148491879350351E-2</v>
      </c>
      <c r="J32" s="152"/>
      <c r="K32" s="61"/>
    </row>
    <row r="33" spans="3:11" ht="16.5" thickBot="1" x14ac:dyDescent="0.3">
      <c r="C33" s="83" t="s">
        <v>170</v>
      </c>
      <c r="D33" s="155">
        <v>0</v>
      </c>
      <c r="E33" s="97">
        <v>35</v>
      </c>
      <c r="F33" s="233">
        <v>0</v>
      </c>
      <c r="G33" s="303">
        <f>+D33/D34</f>
        <v>0</v>
      </c>
      <c r="H33" s="305">
        <f t="shared" ref="H33:I33" si="8">+E33/E34</f>
        <v>1.3420245398773007E-3</v>
      </c>
      <c r="I33" s="305">
        <f t="shared" si="8"/>
        <v>0</v>
      </c>
      <c r="J33" s="152"/>
      <c r="K33" s="61"/>
    </row>
    <row r="34" spans="3:11" ht="16.5" thickBot="1" x14ac:dyDescent="0.3">
      <c r="C34" s="75" t="s">
        <v>87</v>
      </c>
      <c r="D34" s="157">
        <f>SUM(D27:D33)</f>
        <v>3456</v>
      </c>
      <c r="E34" s="159">
        <f>SUM(E27:E33)</f>
        <v>26080</v>
      </c>
      <c r="F34" s="307">
        <f>SUM(F27:F33)</f>
        <v>17240</v>
      </c>
      <c r="G34" s="306">
        <f>SUM(G27:G33)</f>
        <v>1.0000000000000002</v>
      </c>
      <c r="H34" s="306">
        <f t="shared" ref="H34:I34" si="9">SUM(H27:H33)</f>
        <v>0.99999999999999989</v>
      </c>
      <c r="I34" s="306">
        <f t="shared" si="9"/>
        <v>1</v>
      </c>
      <c r="J34" s="153"/>
      <c r="K34" s="153"/>
    </row>
    <row r="36" spans="3:11" ht="18.75" x14ac:dyDescent="0.3">
      <c r="D36" s="160">
        <f>SUM(D34:F34)</f>
        <v>46776</v>
      </c>
    </row>
    <row r="37" spans="3:11" ht="15.75" thickBot="1" x14ac:dyDescent="0.3"/>
    <row r="38" spans="3:11" ht="15.75" thickBot="1" x14ac:dyDescent="0.3">
      <c r="D38" s="161">
        <f>+D34/D36</f>
        <v>7.3884043099025146E-2</v>
      </c>
      <c r="E38" s="162">
        <f>+E34/D36</f>
        <v>0.5575508807935694</v>
      </c>
      <c r="F38" s="163">
        <f>+F34/D36</f>
        <v>0.36856507610740552</v>
      </c>
    </row>
    <row r="41" spans="3:11" x14ac:dyDescent="0.25">
      <c r="C41" s="423"/>
      <c r="D41" s="429"/>
      <c r="E41" s="429"/>
      <c r="F41" s="429"/>
      <c r="G41" s="429"/>
      <c r="H41" s="429"/>
      <c r="I41" s="429"/>
      <c r="J41" s="429"/>
    </row>
    <row r="42" spans="3:11" x14ac:dyDescent="0.25">
      <c r="C42" s="429"/>
      <c r="D42" s="429"/>
      <c r="E42" s="429"/>
      <c r="F42" s="429"/>
      <c r="G42" s="429"/>
      <c r="H42" s="429"/>
      <c r="I42" s="429"/>
      <c r="J42" s="429"/>
    </row>
    <row r="43" spans="3:11" x14ac:dyDescent="0.25">
      <c r="C43" s="429"/>
      <c r="D43" s="429"/>
      <c r="E43" s="429"/>
      <c r="F43" s="429"/>
      <c r="G43" s="429"/>
      <c r="H43" s="429"/>
      <c r="I43" s="429"/>
      <c r="J43" s="429"/>
    </row>
    <row r="44" spans="3:11" x14ac:dyDescent="0.25">
      <c r="C44" s="429"/>
      <c r="D44" s="429"/>
      <c r="E44" s="429"/>
      <c r="F44" s="429"/>
      <c r="G44" s="429"/>
      <c r="H44" s="429"/>
      <c r="I44" s="429"/>
      <c r="J44" s="429"/>
    </row>
    <row r="45" spans="3:11" x14ac:dyDescent="0.25">
      <c r="C45" s="429"/>
      <c r="D45" s="429"/>
      <c r="E45" s="429"/>
      <c r="F45" s="429"/>
      <c r="G45" s="429"/>
      <c r="H45" s="429"/>
      <c r="I45" s="429"/>
      <c r="J45" s="429"/>
    </row>
    <row r="46" spans="3:11" x14ac:dyDescent="0.25">
      <c r="C46" s="429"/>
      <c r="D46" s="429"/>
      <c r="E46" s="429"/>
      <c r="F46" s="429"/>
      <c r="G46" s="429"/>
      <c r="H46" s="429"/>
      <c r="I46" s="429"/>
      <c r="J46" s="429"/>
    </row>
    <row r="47" spans="3:11" x14ac:dyDescent="0.25">
      <c r="C47" s="429"/>
      <c r="D47" s="429"/>
      <c r="E47" s="429"/>
      <c r="F47" s="429"/>
      <c r="G47" s="429"/>
      <c r="H47" s="429"/>
      <c r="I47" s="429"/>
      <c r="J47" s="429"/>
    </row>
    <row r="48" spans="3:11" ht="15.75" thickBot="1" x14ac:dyDescent="0.3"/>
    <row r="49" spans="3:6" ht="31.5" x14ac:dyDescent="0.25">
      <c r="C49" s="309" t="s">
        <v>41</v>
      </c>
      <c r="D49" s="310" t="s">
        <v>42</v>
      </c>
      <c r="E49" s="310" t="s">
        <v>43</v>
      </c>
      <c r="F49" s="311" t="s">
        <v>44</v>
      </c>
    </row>
    <row r="50" spans="3:6" ht="16.5" thickBot="1" x14ac:dyDescent="0.3">
      <c r="C50" s="312" t="s">
        <v>258</v>
      </c>
      <c r="D50" s="313">
        <v>3456</v>
      </c>
      <c r="E50" s="313">
        <v>26080</v>
      </c>
      <c r="F50" s="314">
        <v>17240</v>
      </c>
    </row>
    <row r="70" spans="3:10" x14ac:dyDescent="0.25">
      <c r="C70" s="421" t="s">
        <v>270</v>
      </c>
      <c r="D70" s="428"/>
      <c r="E70" s="428"/>
      <c r="F70" s="428"/>
      <c r="G70" s="428"/>
      <c r="H70" s="428"/>
      <c r="I70" s="428"/>
      <c r="J70" s="428"/>
    </row>
    <row r="71" spans="3:10" x14ac:dyDescent="0.25">
      <c r="C71" s="428"/>
      <c r="D71" s="428"/>
      <c r="E71" s="428"/>
      <c r="F71" s="428"/>
      <c r="G71" s="428"/>
      <c r="H71" s="428"/>
      <c r="I71" s="428"/>
      <c r="J71" s="428"/>
    </row>
    <row r="72" spans="3:10" x14ac:dyDescent="0.25">
      <c r="C72" s="428"/>
      <c r="D72" s="428"/>
      <c r="E72" s="428"/>
      <c r="F72" s="428"/>
      <c r="G72" s="428"/>
      <c r="H72" s="428"/>
      <c r="I72" s="428"/>
      <c r="J72" s="428"/>
    </row>
    <row r="73" spans="3:10" x14ac:dyDescent="0.25">
      <c r="C73" s="428"/>
      <c r="D73" s="428"/>
      <c r="E73" s="428"/>
      <c r="F73" s="428"/>
      <c r="G73" s="428"/>
      <c r="H73" s="428"/>
      <c r="I73" s="428"/>
      <c r="J73" s="428"/>
    </row>
    <row r="74" spans="3:10" x14ac:dyDescent="0.25">
      <c r="C74" s="428"/>
      <c r="D74" s="428"/>
      <c r="E74" s="428"/>
      <c r="F74" s="428"/>
      <c r="G74" s="428"/>
      <c r="H74" s="428"/>
      <c r="I74" s="428"/>
      <c r="J74" s="428"/>
    </row>
    <row r="75" spans="3:10" x14ac:dyDescent="0.25">
      <c r="C75" s="428"/>
      <c r="D75" s="428"/>
      <c r="E75" s="428"/>
      <c r="F75" s="428"/>
      <c r="G75" s="428"/>
      <c r="H75" s="428"/>
      <c r="I75" s="428"/>
      <c r="J75" s="428"/>
    </row>
    <row r="76" spans="3:10" x14ac:dyDescent="0.25">
      <c r="C76" s="428"/>
      <c r="D76" s="428"/>
      <c r="E76" s="428"/>
      <c r="F76" s="428"/>
      <c r="G76" s="428"/>
      <c r="H76" s="428"/>
      <c r="I76" s="428"/>
      <c r="J76" s="428"/>
    </row>
    <row r="77" spans="3:10" x14ac:dyDescent="0.25">
      <c r="C77" s="428"/>
      <c r="D77" s="428"/>
      <c r="E77" s="428"/>
      <c r="F77" s="428"/>
      <c r="G77" s="428"/>
      <c r="H77" s="428"/>
      <c r="I77" s="428"/>
      <c r="J77" s="428"/>
    </row>
  </sheetData>
  <mergeCells count="12">
    <mergeCell ref="C70:J77"/>
    <mergeCell ref="C25:C26"/>
    <mergeCell ref="K25:K26"/>
    <mergeCell ref="D25:F25"/>
    <mergeCell ref="C2:K2"/>
    <mergeCell ref="C5:K5"/>
    <mergeCell ref="C4:K4"/>
    <mergeCell ref="C3:K3"/>
    <mergeCell ref="C6:C7"/>
    <mergeCell ref="D6:J6"/>
    <mergeCell ref="K6:K7"/>
    <mergeCell ref="G25:I2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35"/>
  <sheetViews>
    <sheetView tabSelected="1" topLeftCell="A10" workbookViewId="0">
      <selection activeCell="B8" sqref="B8"/>
    </sheetView>
  </sheetViews>
  <sheetFormatPr baseColWidth="10" defaultRowHeight="15" x14ac:dyDescent="0.25"/>
  <cols>
    <col min="3" max="3" width="47.42578125" customWidth="1"/>
    <col min="4" max="4" width="15" customWidth="1"/>
    <col min="15" max="15" width="9.85546875" customWidth="1"/>
    <col min="16" max="16" width="38.85546875" customWidth="1"/>
    <col min="17" max="17" width="24" customWidth="1"/>
  </cols>
  <sheetData>
    <row r="2" spans="3:17" x14ac:dyDescent="0.25">
      <c r="C2" s="382" t="s">
        <v>79</v>
      </c>
      <c r="D2" s="382"/>
      <c r="E2" s="382"/>
      <c r="F2" s="382"/>
      <c r="G2" s="382"/>
      <c r="H2" s="382"/>
      <c r="I2" s="382"/>
      <c r="J2" s="382"/>
      <c r="K2" s="382"/>
    </row>
    <row r="3" spans="3:17" x14ac:dyDescent="0.25">
      <c r="C3" s="382" t="s">
        <v>78</v>
      </c>
      <c r="D3" s="382"/>
      <c r="E3" s="382"/>
      <c r="F3" s="382"/>
      <c r="G3" s="382"/>
      <c r="H3" s="382"/>
      <c r="I3" s="382"/>
      <c r="J3" s="382"/>
      <c r="K3" s="382"/>
    </row>
    <row r="4" spans="3:17" ht="18.75" x14ac:dyDescent="0.25">
      <c r="C4" s="345" t="s">
        <v>33</v>
      </c>
      <c r="D4" s="345"/>
      <c r="E4" s="345"/>
      <c r="F4" s="345"/>
      <c r="G4" s="345"/>
      <c r="H4" s="345"/>
      <c r="I4" s="345"/>
      <c r="J4" s="345"/>
      <c r="K4" s="345"/>
    </row>
    <row r="5" spans="3:17" ht="15.75" x14ac:dyDescent="0.25">
      <c r="C5" s="404" t="s">
        <v>85</v>
      </c>
      <c r="D5" s="404"/>
      <c r="E5" s="404"/>
      <c r="F5" s="404"/>
      <c r="G5" s="404"/>
      <c r="H5" s="404"/>
      <c r="I5" s="404"/>
      <c r="J5" s="404"/>
      <c r="K5" s="404"/>
    </row>
    <row r="6" spans="3:17" ht="6.75" customHeight="1" thickBot="1" x14ac:dyDescent="0.3">
      <c r="C6" s="8"/>
    </row>
    <row r="7" spans="3:17" ht="16.5" customHeight="1" thickBot="1" x14ac:dyDescent="0.3">
      <c r="C7" s="397" t="s">
        <v>75</v>
      </c>
      <c r="D7" s="397" t="s">
        <v>82</v>
      </c>
      <c r="E7" s="399" t="s">
        <v>83</v>
      </c>
      <c r="F7" s="400"/>
      <c r="G7" s="400"/>
      <c r="H7" s="400"/>
      <c r="I7" s="401"/>
      <c r="J7" s="392" t="s">
        <v>41</v>
      </c>
      <c r="K7" s="402" t="s">
        <v>86</v>
      </c>
      <c r="P7" s="405" t="s">
        <v>75</v>
      </c>
      <c r="Q7" s="407" t="s">
        <v>86</v>
      </c>
    </row>
    <row r="8" spans="3:17" ht="32.25" thickBot="1" x14ac:dyDescent="0.3">
      <c r="C8" s="398"/>
      <c r="D8" s="398"/>
      <c r="E8" s="76" t="s">
        <v>48</v>
      </c>
      <c r="F8" s="268" t="s">
        <v>84</v>
      </c>
      <c r="G8" s="79">
        <v>2022</v>
      </c>
      <c r="H8" s="79">
        <v>2023</v>
      </c>
      <c r="I8" s="79">
        <v>2024</v>
      </c>
      <c r="J8" s="393"/>
      <c r="K8" s="403"/>
      <c r="P8" s="406"/>
      <c r="Q8" s="408"/>
    </row>
    <row r="9" spans="3:17" ht="11.25" customHeight="1" thickBot="1" x14ac:dyDescent="0.3">
      <c r="C9" s="82" t="s">
        <v>21</v>
      </c>
      <c r="D9" s="85"/>
      <c r="E9" s="86"/>
      <c r="F9" s="269"/>
      <c r="G9" s="86"/>
      <c r="H9" s="86"/>
      <c r="I9" s="86"/>
      <c r="J9" s="87"/>
      <c r="K9" s="87"/>
      <c r="P9" s="280" t="s">
        <v>21</v>
      </c>
      <c r="Q9" s="281"/>
    </row>
    <row r="10" spans="3:17" ht="16.5" thickBot="1" x14ac:dyDescent="0.3">
      <c r="C10" s="83" t="s">
        <v>8</v>
      </c>
      <c r="D10" s="89">
        <v>3700</v>
      </c>
      <c r="E10" s="90">
        <v>208</v>
      </c>
      <c r="F10" s="270">
        <f>+'Anexo 3'!K9</f>
        <v>410</v>
      </c>
      <c r="G10" s="90" t="s">
        <v>46</v>
      </c>
      <c r="H10" s="90" t="s">
        <v>46</v>
      </c>
      <c r="I10" s="91" t="s">
        <v>46</v>
      </c>
      <c r="J10" s="89">
        <f>SUM(E10:I10)</f>
        <v>618</v>
      </c>
      <c r="K10" s="92">
        <f>+(J10/D10)</f>
        <v>0.16702702702702701</v>
      </c>
      <c r="P10" s="259" t="s">
        <v>8</v>
      </c>
      <c r="Q10" s="282">
        <f>+K10</f>
        <v>0.16702702702702701</v>
      </c>
    </row>
    <row r="11" spans="3:17" ht="10.5" customHeight="1" thickBot="1" x14ac:dyDescent="0.3">
      <c r="C11" s="81" t="s">
        <v>22</v>
      </c>
      <c r="D11" s="93"/>
      <c r="E11" s="94"/>
      <c r="F11" s="271"/>
      <c r="G11" s="94"/>
      <c r="H11" s="94"/>
      <c r="I11" s="94"/>
      <c r="J11" s="95"/>
      <c r="K11" s="95"/>
      <c r="M11" t="s">
        <v>235</v>
      </c>
      <c r="P11" s="277" t="s">
        <v>22</v>
      </c>
      <c r="Q11" s="278"/>
    </row>
    <row r="12" spans="3:17" ht="16.5" thickBot="1" x14ac:dyDescent="0.3">
      <c r="C12" s="84" t="s">
        <v>2</v>
      </c>
      <c r="D12" s="412">
        <v>317657</v>
      </c>
      <c r="E12" s="96"/>
      <c r="F12" s="272">
        <f>+'Anexo 3'!K11</f>
        <v>29672</v>
      </c>
      <c r="G12" s="97" t="s">
        <v>46</v>
      </c>
      <c r="H12" s="97" t="s">
        <v>46</v>
      </c>
      <c r="I12" s="98" t="s">
        <v>46</v>
      </c>
      <c r="J12" s="89">
        <f t="shared" ref="J12:J14" si="0">SUM(E12:I12)</f>
        <v>29672</v>
      </c>
      <c r="K12" s="170">
        <f>+J12/D12</f>
        <v>9.340892849834885E-2</v>
      </c>
      <c r="M12" s="143">
        <f>SUM(F12:F13)</f>
        <v>43942</v>
      </c>
      <c r="P12" s="279" t="s">
        <v>2</v>
      </c>
      <c r="Q12" s="283">
        <f>+K12</f>
        <v>9.340892849834885E-2</v>
      </c>
    </row>
    <row r="13" spans="3:17" ht="16.5" thickBot="1" x14ac:dyDescent="0.3">
      <c r="C13" s="84" t="s">
        <v>4</v>
      </c>
      <c r="D13" s="413"/>
      <c r="E13" s="99">
        <v>8000</v>
      </c>
      <c r="F13" s="272">
        <f>+'Anexo 3'!K12</f>
        <v>14270</v>
      </c>
      <c r="G13" s="97" t="s">
        <v>46</v>
      </c>
      <c r="H13" s="97" t="s">
        <v>46</v>
      </c>
      <c r="I13" s="98" t="s">
        <v>46</v>
      </c>
      <c r="J13" s="89">
        <f t="shared" si="0"/>
        <v>22270</v>
      </c>
      <c r="K13" s="170">
        <f>+J13/D12</f>
        <v>7.0107065167775304E-2</v>
      </c>
      <c r="M13" s="171"/>
      <c r="P13" s="279" t="s">
        <v>4</v>
      </c>
      <c r="Q13" s="283">
        <f>+K13</f>
        <v>7.0107065167775304E-2</v>
      </c>
    </row>
    <row r="14" spans="3:17" ht="16.5" thickBot="1" x14ac:dyDescent="0.3">
      <c r="C14" s="84" t="s">
        <v>3</v>
      </c>
      <c r="D14" s="100">
        <v>16800</v>
      </c>
      <c r="E14" s="97" t="s">
        <v>46</v>
      </c>
      <c r="F14" s="272">
        <f>+'Anexo 3'!K13</f>
        <v>492</v>
      </c>
      <c r="G14" s="97" t="s">
        <v>46</v>
      </c>
      <c r="H14" s="97" t="s">
        <v>46</v>
      </c>
      <c r="I14" s="98" t="s">
        <v>46</v>
      </c>
      <c r="J14" s="89">
        <f t="shared" si="0"/>
        <v>492</v>
      </c>
      <c r="K14" s="170">
        <f>+J14/D14</f>
        <v>2.9285714285714286E-2</v>
      </c>
      <c r="P14" s="279" t="s">
        <v>3</v>
      </c>
      <c r="Q14" s="285">
        <f>+K14</f>
        <v>2.9285714285714286E-2</v>
      </c>
    </row>
    <row r="15" spans="3:17" ht="12" customHeight="1" thickBot="1" x14ac:dyDescent="0.3">
      <c r="C15" s="81" t="s">
        <v>25</v>
      </c>
      <c r="D15" s="93"/>
      <c r="E15" s="94"/>
      <c r="F15" s="271"/>
      <c r="G15" s="94"/>
      <c r="H15" s="94"/>
      <c r="I15" s="94"/>
      <c r="J15" s="95"/>
      <c r="K15" s="95"/>
      <c r="M15" t="s">
        <v>234</v>
      </c>
      <c r="P15" s="277" t="s">
        <v>25</v>
      </c>
      <c r="Q15" s="278"/>
    </row>
    <row r="16" spans="3:17" ht="16.5" thickBot="1" x14ac:dyDescent="0.3">
      <c r="C16" s="84" t="s">
        <v>47</v>
      </c>
      <c r="D16" s="412">
        <v>8606</v>
      </c>
      <c r="E16" s="97">
        <v>440</v>
      </c>
      <c r="F16" s="272">
        <f>+'Anexo 3'!K15</f>
        <v>651</v>
      </c>
      <c r="G16" s="97" t="s">
        <v>46</v>
      </c>
      <c r="H16" s="97" t="s">
        <v>46</v>
      </c>
      <c r="I16" s="98" t="s">
        <v>46</v>
      </c>
      <c r="J16" s="89">
        <f t="shared" ref="J16:J18" si="1">SUM(E16:I16)</f>
        <v>1091</v>
      </c>
      <c r="K16" s="92">
        <f>+J16/D16</f>
        <v>0.12677201952126424</v>
      </c>
      <c r="M16" s="266">
        <f>SUM(F16:F18)</f>
        <v>1932</v>
      </c>
      <c r="P16" s="279" t="s">
        <v>47</v>
      </c>
      <c r="Q16" s="285">
        <f>+K16</f>
        <v>0.12677201952126424</v>
      </c>
    </row>
    <row r="17" spans="3:17" ht="16.5" thickBot="1" x14ac:dyDescent="0.3">
      <c r="C17" s="84" t="s">
        <v>16</v>
      </c>
      <c r="D17" s="414"/>
      <c r="E17" s="97" t="s">
        <v>46</v>
      </c>
      <c r="F17" s="272">
        <f>+'Anexo 3'!K16</f>
        <v>1246</v>
      </c>
      <c r="G17" s="97" t="s">
        <v>46</v>
      </c>
      <c r="H17" s="97" t="s">
        <v>46</v>
      </c>
      <c r="I17" s="98" t="s">
        <v>46</v>
      </c>
      <c r="J17" s="89">
        <f t="shared" si="1"/>
        <v>1246</v>
      </c>
      <c r="K17" s="92">
        <f>+J17/D16</f>
        <v>0.14478270973739252</v>
      </c>
      <c r="P17" s="279" t="s">
        <v>16</v>
      </c>
      <c r="Q17" s="285">
        <f>+K17</f>
        <v>0.14478270973739252</v>
      </c>
    </row>
    <row r="18" spans="3:17" ht="16.5" thickBot="1" x14ac:dyDescent="0.3">
      <c r="C18" s="84" t="s">
        <v>17</v>
      </c>
      <c r="D18" s="413"/>
      <c r="E18" s="97" t="s">
        <v>46</v>
      </c>
      <c r="F18" s="272">
        <f>+'Anexo 3'!K17</f>
        <v>35</v>
      </c>
      <c r="G18" s="97" t="s">
        <v>46</v>
      </c>
      <c r="H18" s="97" t="s">
        <v>46</v>
      </c>
      <c r="I18" s="98" t="s">
        <v>46</v>
      </c>
      <c r="J18" s="89">
        <f t="shared" si="1"/>
        <v>35</v>
      </c>
      <c r="K18" s="101">
        <f>+J18/D16</f>
        <v>4.066930048803161E-3</v>
      </c>
      <c r="P18" s="263" t="s">
        <v>17</v>
      </c>
      <c r="Q18" s="284">
        <f>+K18</f>
        <v>4.066930048803161E-3</v>
      </c>
    </row>
    <row r="19" spans="3:17" ht="16.5" thickBot="1" x14ac:dyDescent="0.3">
      <c r="C19" s="75" t="s">
        <v>41</v>
      </c>
      <c r="D19" s="77">
        <v>346763</v>
      </c>
      <c r="E19" s="74">
        <v>8648</v>
      </c>
      <c r="F19" s="273">
        <f>SUM(F10:F18)</f>
        <v>46776</v>
      </c>
      <c r="G19" s="78" t="s">
        <v>80</v>
      </c>
      <c r="H19" s="78" t="s">
        <v>81</v>
      </c>
      <c r="I19" s="78" t="s">
        <v>81</v>
      </c>
      <c r="J19" s="77">
        <f>SUM(J10:J18)</f>
        <v>55424</v>
      </c>
      <c r="K19" s="88">
        <f>+J19/D19</f>
        <v>0.15983250808188879</v>
      </c>
      <c r="Q19" s="286"/>
    </row>
    <row r="20" spans="3:17" x14ac:dyDescent="0.25">
      <c r="C20" s="11" t="s">
        <v>256</v>
      </c>
    </row>
    <row r="21" spans="3:17" x14ac:dyDescent="0.25">
      <c r="C21" s="116"/>
    </row>
    <row r="22" spans="3:17" x14ac:dyDescent="0.25">
      <c r="C22" s="13"/>
    </row>
    <row r="23" spans="3:17" ht="15.75" thickBot="1" x14ac:dyDescent="0.3">
      <c r="C23" s="13"/>
    </row>
    <row r="24" spans="3:17" ht="15" customHeight="1" x14ac:dyDescent="0.25">
      <c r="C24" s="405" t="s">
        <v>75</v>
      </c>
      <c r="D24" s="409" t="s">
        <v>86</v>
      </c>
      <c r="E24" s="415" t="s">
        <v>231</v>
      </c>
    </row>
    <row r="25" spans="3:17" ht="15" customHeight="1" x14ac:dyDescent="0.25">
      <c r="C25" s="411"/>
      <c r="D25" s="410"/>
      <c r="E25" s="416"/>
    </row>
    <row r="26" spans="3:17" ht="15.75" x14ac:dyDescent="0.25">
      <c r="C26" s="259" t="s">
        <v>232</v>
      </c>
      <c r="D26" s="114">
        <f>+J10/E26</f>
        <v>0.8828571428571429</v>
      </c>
      <c r="E26" s="264">
        <v>700</v>
      </c>
    </row>
    <row r="27" spans="3:17" x14ac:dyDescent="0.25">
      <c r="C27" s="260" t="s">
        <v>25</v>
      </c>
      <c r="D27" s="114">
        <f>+M16/E27</f>
        <v>0.98773006134969321</v>
      </c>
      <c r="E27" s="264">
        <v>1956</v>
      </c>
    </row>
    <row r="28" spans="3:17" ht="31.5" x14ac:dyDescent="0.25">
      <c r="C28" s="262" t="s">
        <v>233</v>
      </c>
      <c r="D28" s="114">
        <f>+M12/E28</f>
        <v>0.59622795115332428</v>
      </c>
      <c r="E28" s="264">
        <v>73700</v>
      </c>
    </row>
    <row r="29" spans="3:17" ht="16.5" thickBot="1" x14ac:dyDescent="0.3">
      <c r="C29" s="263" t="s">
        <v>3</v>
      </c>
      <c r="D29" s="261">
        <f>+F14/E29</f>
        <v>0.82</v>
      </c>
      <c r="E29" s="265">
        <v>600</v>
      </c>
    </row>
    <row r="30" spans="3:17" ht="15.75" x14ac:dyDescent="0.25">
      <c r="C30" s="256"/>
      <c r="D30" s="257"/>
      <c r="E30" s="257"/>
    </row>
    <row r="31" spans="3:17" ht="15.75" x14ac:dyDescent="0.25">
      <c r="C31" s="256" t="s">
        <v>236</v>
      </c>
      <c r="D31" s="264">
        <v>43942</v>
      </c>
      <c r="E31" s="257"/>
    </row>
    <row r="32" spans="3:17" ht="15.75" x14ac:dyDescent="0.25">
      <c r="C32" s="256" t="s">
        <v>237</v>
      </c>
      <c r="D32" s="264">
        <v>1932</v>
      </c>
      <c r="E32" s="258"/>
    </row>
    <row r="33" spans="3:4" ht="15.75" x14ac:dyDescent="0.25">
      <c r="C33" s="256" t="s">
        <v>238</v>
      </c>
      <c r="D33" s="264">
        <v>410</v>
      </c>
    </row>
    <row r="34" spans="3:4" ht="15.75" x14ac:dyDescent="0.25">
      <c r="C34" s="256" t="s">
        <v>3</v>
      </c>
      <c r="D34" s="264">
        <v>492</v>
      </c>
    </row>
    <row r="35" spans="3:4" x14ac:dyDescent="0.25">
      <c r="D35" s="267">
        <f>SUM(D31:D34)</f>
        <v>46776</v>
      </c>
    </row>
  </sheetData>
  <mergeCells count="16">
    <mergeCell ref="P7:P8"/>
    <mergeCell ref="Q7:Q8"/>
    <mergeCell ref="D24:D25"/>
    <mergeCell ref="C24:C25"/>
    <mergeCell ref="C3:K3"/>
    <mergeCell ref="D12:D13"/>
    <mergeCell ref="D16:D18"/>
    <mergeCell ref="E24:E25"/>
    <mergeCell ref="C2:K2"/>
    <mergeCell ref="D7:D8"/>
    <mergeCell ref="J7:J8"/>
    <mergeCell ref="C7:C8"/>
    <mergeCell ref="E7:I7"/>
    <mergeCell ref="K7:K8"/>
    <mergeCell ref="C5:K5"/>
    <mergeCell ref="C4:K4"/>
  </mergeCells>
  <pageMargins left="0.7" right="0.7" top="0.75" bottom="0.75" header="0.3" footer="0.3"/>
  <pageSetup orientation="portrait" r:id="rId1"/>
  <ignoredErrors>
    <ignoredError sqref="K1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Q65"/>
  <sheetViews>
    <sheetView topLeftCell="A25" workbookViewId="0">
      <selection activeCell="L30" sqref="L30"/>
    </sheetView>
  </sheetViews>
  <sheetFormatPr baseColWidth="10" defaultColWidth="11.28515625" defaultRowHeight="15" x14ac:dyDescent="0.25"/>
  <cols>
    <col min="2" max="2" width="29.85546875" customWidth="1"/>
    <col min="8" max="8" width="11.85546875" customWidth="1"/>
    <col min="15" max="15" width="29.7109375" customWidth="1"/>
  </cols>
  <sheetData>
    <row r="4" spans="2:18" ht="16.5" thickBot="1" x14ac:dyDescent="0.3">
      <c r="B4" s="66" t="s">
        <v>249</v>
      </c>
    </row>
    <row r="5" spans="2:18" ht="29.25" customHeight="1" x14ac:dyDescent="0.25">
      <c r="B5" s="330" t="s">
        <v>158</v>
      </c>
      <c r="C5" s="339" t="s">
        <v>247</v>
      </c>
      <c r="D5" s="340"/>
      <c r="E5" s="341"/>
      <c r="F5" s="339" t="s">
        <v>246</v>
      </c>
      <c r="G5" s="340"/>
      <c r="H5" s="341"/>
      <c r="I5" s="339" t="s">
        <v>248</v>
      </c>
      <c r="J5" s="340"/>
      <c r="K5" s="341"/>
      <c r="O5" s="330" t="s">
        <v>158</v>
      </c>
      <c r="P5" s="339" t="s">
        <v>254</v>
      </c>
      <c r="Q5" s="340"/>
      <c r="R5" s="341"/>
    </row>
    <row r="6" spans="2:18" ht="15.75" thickBot="1" x14ac:dyDescent="0.3">
      <c r="B6" s="336"/>
      <c r="C6" s="275" t="s">
        <v>102</v>
      </c>
      <c r="D6" s="275" t="s">
        <v>103</v>
      </c>
      <c r="E6" s="39" t="s">
        <v>25</v>
      </c>
      <c r="F6" s="275" t="s">
        <v>102</v>
      </c>
      <c r="G6" s="275" t="s">
        <v>103</v>
      </c>
      <c r="H6" s="39" t="s">
        <v>25</v>
      </c>
      <c r="I6" s="275" t="s">
        <v>102</v>
      </c>
      <c r="J6" s="275" t="s">
        <v>103</v>
      </c>
      <c r="K6" s="39" t="s">
        <v>25</v>
      </c>
      <c r="O6" s="336"/>
      <c r="P6" s="275" t="s">
        <v>102</v>
      </c>
      <c r="Q6" s="275" t="s">
        <v>103</v>
      </c>
      <c r="R6" s="39" t="s">
        <v>25</v>
      </c>
    </row>
    <row r="7" spans="2:18" ht="15.75" thickBot="1" x14ac:dyDescent="0.3">
      <c r="B7" s="146" t="s">
        <v>138</v>
      </c>
      <c r="C7" s="181">
        <v>46</v>
      </c>
      <c r="D7" s="181">
        <v>1147</v>
      </c>
      <c r="E7" s="236">
        <v>17</v>
      </c>
      <c r="F7" s="181">
        <v>31</v>
      </c>
      <c r="G7" s="181">
        <v>786</v>
      </c>
      <c r="H7" s="181">
        <v>32</v>
      </c>
      <c r="I7" s="287">
        <f>+C7+F7</f>
        <v>77</v>
      </c>
      <c r="J7" s="287">
        <f>+D7+G7</f>
        <v>1933</v>
      </c>
      <c r="K7" s="287">
        <f>+E7+H7</f>
        <v>49</v>
      </c>
      <c r="O7" s="146" t="s">
        <v>138</v>
      </c>
      <c r="P7" s="181">
        <f>+I7</f>
        <v>77</v>
      </c>
      <c r="Q7" s="181">
        <f t="shared" ref="Q7:R7" si="0">+J7</f>
        <v>1933</v>
      </c>
      <c r="R7" s="181">
        <f t="shared" si="0"/>
        <v>49</v>
      </c>
    </row>
    <row r="8" spans="2:18" ht="15.75" thickBot="1" x14ac:dyDescent="0.3">
      <c r="B8" s="146" t="s">
        <v>139</v>
      </c>
      <c r="C8" s="181">
        <v>0</v>
      </c>
      <c r="D8" s="181">
        <v>808</v>
      </c>
      <c r="E8" s="236">
        <v>39</v>
      </c>
      <c r="F8" s="181">
        <v>0</v>
      </c>
      <c r="G8" s="181">
        <v>676</v>
      </c>
      <c r="H8" s="181">
        <v>60</v>
      </c>
      <c r="I8" s="287">
        <f t="shared" ref="I8:K24" si="1">+C8+F8</f>
        <v>0</v>
      </c>
      <c r="J8" s="287">
        <f t="shared" si="1"/>
        <v>1484</v>
      </c>
      <c r="K8" s="287">
        <f t="shared" si="1"/>
        <v>99</v>
      </c>
      <c r="O8" s="146" t="s">
        <v>139</v>
      </c>
      <c r="P8" s="181">
        <f t="shared" ref="P8:P24" si="2">+I8</f>
        <v>0</v>
      </c>
      <c r="Q8" s="181">
        <f t="shared" ref="Q8:Q24" si="3">+J8</f>
        <v>1484</v>
      </c>
      <c r="R8" s="181">
        <f t="shared" ref="R8:R24" si="4">+K8</f>
        <v>99</v>
      </c>
    </row>
    <row r="9" spans="2:18" ht="15.75" thickBot="1" x14ac:dyDescent="0.3">
      <c r="B9" s="146" t="s">
        <v>140</v>
      </c>
      <c r="C9" s="181">
        <v>1</v>
      </c>
      <c r="D9" s="181">
        <v>3449</v>
      </c>
      <c r="E9" s="236">
        <v>58</v>
      </c>
      <c r="F9" s="181">
        <v>0</v>
      </c>
      <c r="G9" s="181">
        <v>618</v>
      </c>
      <c r="H9" s="181">
        <v>82</v>
      </c>
      <c r="I9" s="287">
        <f t="shared" si="1"/>
        <v>1</v>
      </c>
      <c r="J9" s="287">
        <f t="shared" si="1"/>
        <v>4067</v>
      </c>
      <c r="K9" s="287">
        <f t="shared" si="1"/>
        <v>140</v>
      </c>
      <c r="O9" s="146" t="s">
        <v>140</v>
      </c>
      <c r="P9" s="181">
        <f t="shared" si="2"/>
        <v>1</v>
      </c>
      <c r="Q9" s="181">
        <f t="shared" si="3"/>
        <v>4067</v>
      </c>
      <c r="R9" s="181">
        <f t="shared" si="4"/>
        <v>140</v>
      </c>
    </row>
    <row r="10" spans="2:18" ht="15.75" thickBot="1" x14ac:dyDescent="0.3">
      <c r="B10" s="146" t="s">
        <v>141</v>
      </c>
      <c r="C10" s="181">
        <v>23</v>
      </c>
      <c r="D10" s="181">
        <v>3675</v>
      </c>
      <c r="E10" s="236">
        <v>150</v>
      </c>
      <c r="F10" s="181">
        <v>0</v>
      </c>
      <c r="G10" s="181">
        <v>672</v>
      </c>
      <c r="H10" s="181">
        <v>122</v>
      </c>
      <c r="I10" s="287">
        <f t="shared" si="1"/>
        <v>23</v>
      </c>
      <c r="J10" s="287">
        <f t="shared" si="1"/>
        <v>4347</v>
      </c>
      <c r="K10" s="287">
        <f t="shared" si="1"/>
        <v>272</v>
      </c>
      <c r="O10" s="146" t="s">
        <v>141</v>
      </c>
      <c r="P10" s="181">
        <f t="shared" si="2"/>
        <v>23</v>
      </c>
      <c r="Q10" s="181">
        <f t="shared" si="3"/>
        <v>4347</v>
      </c>
      <c r="R10" s="181">
        <f t="shared" si="4"/>
        <v>272</v>
      </c>
    </row>
    <row r="11" spans="2:18" ht="15.75" thickBot="1" x14ac:dyDescent="0.3">
      <c r="B11" s="146" t="s">
        <v>142</v>
      </c>
      <c r="C11" s="181">
        <v>27</v>
      </c>
      <c r="D11" s="181">
        <v>1901</v>
      </c>
      <c r="E11" s="236">
        <v>38</v>
      </c>
      <c r="F11" s="181">
        <v>0</v>
      </c>
      <c r="G11" s="181">
        <v>476</v>
      </c>
      <c r="H11" s="181">
        <v>115</v>
      </c>
      <c r="I11" s="287">
        <f t="shared" si="1"/>
        <v>27</v>
      </c>
      <c r="J11" s="287">
        <f t="shared" si="1"/>
        <v>2377</v>
      </c>
      <c r="K11" s="287">
        <f t="shared" si="1"/>
        <v>153</v>
      </c>
      <c r="O11" s="146" t="s">
        <v>142</v>
      </c>
      <c r="P11" s="181">
        <f t="shared" si="2"/>
        <v>27</v>
      </c>
      <c r="Q11" s="181">
        <f t="shared" si="3"/>
        <v>2377</v>
      </c>
      <c r="R11" s="181">
        <f t="shared" si="4"/>
        <v>153</v>
      </c>
    </row>
    <row r="12" spans="2:18" ht="15.75" thickBot="1" x14ac:dyDescent="0.3">
      <c r="B12" s="146" t="s">
        <v>143</v>
      </c>
      <c r="C12" s="181">
        <v>3</v>
      </c>
      <c r="D12" s="181">
        <v>602</v>
      </c>
      <c r="E12" s="236">
        <v>20</v>
      </c>
      <c r="F12" s="181">
        <v>9</v>
      </c>
      <c r="G12" s="181">
        <v>1561</v>
      </c>
      <c r="H12" s="181">
        <v>52</v>
      </c>
      <c r="I12" s="287">
        <f t="shared" si="1"/>
        <v>12</v>
      </c>
      <c r="J12" s="287">
        <f t="shared" si="1"/>
        <v>2163</v>
      </c>
      <c r="K12" s="287">
        <f t="shared" si="1"/>
        <v>72</v>
      </c>
      <c r="O12" s="146" t="s">
        <v>143</v>
      </c>
      <c r="P12" s="181">
        <f t="shared" si="2"/>
        <v>12</v>
      </c>
      <c r="Q12" s="181">
        <f t="shared" si="3"/>
        <v>2163</v>
      </c>
      <c r="R12" s="181">
        <f t="shared" si="4"/>
        <v>72</v>
      </c>
    </row>
    <row r="13" spans="2:18" ht="15.75" thickBot="1" x14ac:dyDescent="0.3">
      <c r="B13" s="146" t="s">
        <v>144</v>
      </c>
      <c r="C13" s="181">
        <v>16</v>
      </c>
      <c r="D13" s="181">
        <v>818</v>
      </c>
      <c r="E13" s="236">
        <v>73</v>
      </c>
      <c r="F13" s="181">
        <v>19</v>
      </c>
      <c r="G13" s="181">
        <v>1101</v>
      </c>
      <c r="H13" s="181">
        <v>67</v>
      </c>
      <c r="I13" s="287">
        <f t="shared" si="1"/>
        <v>35</v>
      </c>
      <c r="J13" s="287">
        <f t="shared" si="1"/>
        <v>1919</v>
      </c>
      <c r="K13" s="287">
        <f t="shared" si="1"/>
        <v>140</v>
      </c>
      <c r="O13" s="146" t="s">
        <v>144</v>
      </c>
      <c r="P13" s="181">
        <f t="shared" si="2"/>
        <v>35</v>
      </c>
      <c r="Q13" s="181">
        <f t="shared" si="3"/>
        <v>1919</v>
      </c>
      <c r="R13" s="181">
        <f t="shared" si="4"/>
        <v>140</v>
      </c>
    </row>
    <row r="14" spans="2:18" ht="15.75" thickBot="1" x14ac:dyDescent="0.3">
      <c r="B14" s="146" t="s">
        <v>145</v>
      </c>
      <c r="C14" s="181">
        <v>23</v>
      </c>
      <c r="D14" s="181">
        <v>1188</v>
      </c>
      <c r="E14" s="236">
        <v>64</v>
      </c>
      <c r="F14" s="181">
        <v>0</v>
      </c>
      <c r="G14" s="181">
        <v>992</v>
      </c>
      <c r="H14" s="181">
        <v>38</v>
      </c>
      <c r="I14" s="287">
        <f t="shared" si="1"/>
        <v>23</v>
      </c>
      <c r="J14" s="287">
        <f t="shared" si="1"/>
        <v>2180</v>
      </c>
      <c r="K14" s="287">
        <f t="shared" si="1"/>
        <v>102</v>
      </c>
      <c r="O14" s="146" t="s">
        <v>145</v>
      </c>
      <c r="P14" s="181">
        <f t="shared" si="2"/>
        <v>23</v>
      </c>
      <c r="Q14" s="181">
        <f t="shared" si="3"/>
        <v>2180</v>
      </c>
      <c r="R14" s="181">
        <f t="shared" si="4"/>
        <v>102</v>
      </c>
    </row>
    <row r="15" spans="2:18" ht="15.75" thickBot="1" x14ac:dyDescent="0.3">
      <c r="B15" s="146" t="s">
        <v>146</v>
      </c>
      <c r="C15" s="181">
        <v>6</v>
      </c>
      <c r="D15" s="181">
        <v>501</v>
      </c>
      <c r="E15" s="236">
        <v>6</v>
      </c>
      <c r="F15" s="181">
        <v>0</v>
      </c>
      <c r="G15" s="181">
        <v>987</v>
      </c>
      <c r="H15" s="181">
        <v>17</v>
      </c>
      <c r="I15" s="287">
        <f t="shared" si="1"/>
        <v>6</v>
      </c>
      <c r="J15" s="287">
        <f t="shared" si="1"/>
        <v>1488</v>
      </c>
      <c r="K15" s="287">
        <f t="shared" si="1"/>
        <v>23</v>
      </c>
      <c r="O15" s="146" t="s">
        <v>146</v>
      </c>
      <c r="P15" s="181">
        <f t="shared" si="2"/>
        <v>6</v>
      </c>
      <c r="Q15" s="181">
        <f t="shared" si="3"/>
        <v>1488</v>
      </c>
      <c r="R15" s="181">
        <f t="shared" si="4"/>
        <v>23</v>
      </c>
    </row>
    <row r="16" spans="2:18" ht="15.75" thickBot="1" x14ac:dyDescent="0.3">
      <c r="B16" s="146" t="s">
        <v>147</v>
      </c>
      <c r="C16" s="181">
        <v>39</v>
      </c>
      <c r="D16" s="181">
        <v>1562</v>
      </c>
      <c r="E16" s="236">
        <v>68</v>
      </c>
      <c r="F16" s="181">
        <v>0</v>
      </c>
      <c r="G16" s="181">
        <v>766</v>
      </c>
      <c r="H16" s="181">
        <v>128</v>
      </c>
      <c r="I16" s="287">
        <f t="shared" si="1"/>
        <v>39</v>
      </c>
      <c r="J16" s="287">
        <f t="shared" si="1"/>
        <v>2328</v>
      </c>
      <c r="K16" s="287">
        <f t="shared" si="1"/>
        <v>196</v>
      </c>
      <c r="O16" s="146" t="s">
        <v>147</v>
      </c>
      <c r="P16" s="181">
        <f t="shared" si="2"/>
        <v>39</v>
      </c>
      <c r="Q16" s="181">
        <f t="shared" si="3"/>
        <v>2328</v>
      </c>
      <c r="R16" s="181">
        <f t="shared" si="4"/>
        <v>196</v>
      </c>
    </row>
    <row r="17" spans="2:43" ht="15.75" thickBot="1" x14ac:dyDescent="0.3">
      <c r="B17" s="146" t="s">
        <v>148</v>
      </c>
      <c r="C17" s="181">
        <v>1</v>
      </c>
      <c r="D17" s="181">
        <v>1050</v>
      </c>
      <c r="E17" s="236">
        <v>12</v>
      </c>
      <c r="F17" s="181">
        <v>0</v>
      </c>
      <c r="G17" s="181">
        <v>882</v>
      </c>
      <c r="H17" s="181">
        <v>29</v>
      </c>
      <c r="I17" s="287">
        <f t="shared" si="1"/>
        <v>1</v>
      </c>
      <c r="J17" s="287">
        <f t="shared" si="1"/>
        <v>1932</v>
      </c>
      <c r="K17" s="287">
        <f t="shared" si="1"/>
        <v>41</v>
      </c>
      <c r="O17" s="146" t="s">
        <v>148</v>
      </c>
      <c r="P17" s="181">
        <f t="shared" si="2"/>
        <v>1</v>
      </c>
      <c r="Q17" s="181">
        <f t="shared" si="3"/>
        <v>1932</v>
      </c>
      <c r="R17" s="181">
        <f t="shared" si="4"/>
        <v>41</v>
      </c>
    </row>
    <row r="18" spans="2:43" ht="15.75" thickBot="1" x14ac:dyDescent="0.3">
      <c r="B18" s="146" t="s">
        <v>149</v>
      </c>
      <c r="C18" s="181">
        <v>1</v>
      </c>
      <c r="D18" s="181">
        <v>1185</v>
      </c>
      <c r="E18" s="236">
        <v>41</v>
      </c>
      <c r="F18" s="181">
        <v>0</v>
      </c>
      <c r="G18" s="181">
        <v>576</v>
      </c>
      <c r="H18" s="181">
        <v>51</v>
      </c>
      <c r="I18" s="287">
        <f t="shared" si="1"/>
        <v>1</v>
      </c>
      <c r="J18" s="287">
        <f t="shared" si="1"/>
        <v>1761</v>
      </c>
      <c r="K18" s="287">
        <f t="shared" si="1"/>
        <v>92</v>
      </c>
      <c r="O18" s="146" t="s">
        <v>149</v>
      </c>
      <c r="P18" s="181">
        <f t="shared" si="2"/>
        <v>1</v>
      </c>
      <c r="Q18" s="181">
        <f t="shared" si="3"/>
        <v>1761</v>
      </c>
      <c r="R18" s="181">
        <f t="shared" si="4"/>
        <v>92</v>
      </c>
    </row>
    <row r="19" spans="2:43" ht="15.75" thickBot="1" x14ac:dyDescent="0.3">
      <c r="B19" s="146" t="s">
        <v>150</v>
      </c>
      <c r="C19" s="181">
        <v>21</v>
      </c>
      <c r="D19" s="181">
        <v>540</v>
      </c>
      <c r="E19" s="236">
        <v>18</v>
      </c>
      <c r="F19" s="181">
        <v>0</v>
      </c>
      <c r="G19" s="181">
        <v>847</v>
      </c>
      <c r="H19" s="181">
        <v>0</v>
      </c>
      <c r="I19" s="287">
        <f t="shared" si="1"/>
        <v>21</v>
      </c>
      <c r="J19" s="287">
        <f t="shared" si="1"/>
        <v>1387</v>
      </c>
      <c r="K19" s="287">
        <f t="shared" si="1"/>
        <v>18</v>
      </c>
      <c r="O19" s="146" t="s">
        <v>150</v>
      </c>
      <c r="P19" s="181">
        <f t="shared" si="2"/>
        <v>21</v>
      </c>
      <c r="Q19" s="181">
        <f t="shared" si="3"/>
        <v>1387</v>
      </c>
      <c r="R19" s="181">
        <f t="shared" si="4"/>
        <v>18</v>
      </c>
    </row>
    <row r="20" spans="2:43" ht="15.75" thickBot="1" x14ac:dyDescent="0.3">
      <c r="B20" s="146" t="s">
        <v>151</v>
      </c>
      <c r="C20" s="181">
        <v>2</v>
      </c>
      <c r="D20" s="181">
        <v>457</v>
      </c>
      <c r="E20" s="236">
        <v>5</v>
      </c>
      <c r="F20" s="181">
        <v>0</v>
      </c>
      <c r="G20" s="181">
        <v>1237</v>
      </c>
      <c r="H20" s="181">
        <v>3</v>
      </c>
      <c r="I20" s="287">
        <f t="shared" si="1"/>
        <v>2</v>
      </c>
      <c r="J20" s="287">
        <f t="shared" si="1"/>
        <v>1694</v>
      </c>
      <c r="K20" s="287">
        <f t="shared" si="1"/>
        <v>8</v>
      </c>
      <c r="O20" s="146" t="s">
        <v>151</v>
      </c>
      <c r="P20" s="181">
        <f t="shared" si="2"/>
        <v>2</v>
      </c>
      <c r="Q20" s="181">
        <f t="shared" si="3"/>
        <v>1694</v>
      </c>
      <c r="R20" s="181">
        <f t="shared" si="4"/>
        <v>8</v>
      </c>
    </row>
    <row r="21" spans="2:43" ht="15.75" thickBot="1" x14ac:dyDescent="0.3">
      <c r="B21" s="146" t="s">
        <v>152</v>
      </c>
      <c r="C21" s="181">
        <v>62</v>
      </c>
      <c r="D21" s="181">
        <v>2241</v>
      </c>
      <c r="E21" s="236">
        <v>161</v>
      </c>
      <c r="F21" s="181">
        <v>35</v>
      </c>
      <c r="G21" s="181">
        <v>1438</v>
      </c>
      <c r="H21" s="181">
        <v>145</v>
      </c>
      <c r="I21" s="287">
        <f t="shared" si="1"/>
        <v>97</v>
      </c>
      <c r="J21" s="287">
        <f t="shared" si="1"/>
        <v>3679</v>
      </c>
      <c r="K21" s="287">
        <f t="shared" si="1"/>
        <v>306</v>
      </c>
      <c r="O21" s="146" t="s">
        <v>152</v>
      </c>
      <c r="P21" s="181">
        <f t="shared" si="2"/>
        <v>97</v>
      </c>
      <c r="Q21" s="181">
        <f t="shared" si="3"/>
        <v>3679</v>
      </c>
      <c r="R21" s="181">
        <f t="shared" si="4"/>
        <v>306</v>
      </c>
    </row>
    <row r="22" spans="2:43" ht="15.75" thickBot="1" x14ac:dyDescent="0.3">
      <c r="B22" s="146" t="s">
        <v>153</v>
      </c>
      <c r="C22" s="181">
        <v>16</v>
      </c>
      <c r="D22" s="181">
        <v>873</v>
      </c>
      <c r="E22" s="236">
        <v>0</v>
      </c>
      <c r="F22" s="181">
        <v>10</v>
      </c>
      <c r="G22" s="181">
        <v>1221</v>
      </c>
      <c r="H22" s="181">
        <v>17</v>
      </c>
      <c r="I22" s="287">
        <f t="shared" si="1"/>
        <v>26</v>
      </c>
      <c r="J22" s="287">
        <f t="shared" si="1"/>
        <v>2094</v>
      </c>
      <c r="K22" s="287">
        <f t="shared" si="1"/>
        <v>17</v>
      </c>
      <c r="O22" s="146" t="s">
        <v>153</v>
      </c>
      <c r="P22" s="181">
        <f t="shared" si="2"/>
        <v>26</v>
      </c>
      <c r="Q22" s="181">
        <f t="shared" si="3"/>
        <v>2094</v>
      </c>
      <c r="R22" s="181">
        <f t="shared" si="4"/>
        <v>17</v>
      </c>
    </row>
    <row r="23" spans="2:43" ht="15.75" thickBot="1" x14ac:dyDescent="0.3">
      <c r="B23" s="146" t="s">
        <v>154</v>
      </c>
      <c r="C23" s="181">
        <v>3</v>
      </c>
      <c r="D23" s="181">
        <v>2315</v>
      </c>
      <c r="E23" s="236">
        <v>20</v>
      </c>
      <c r="F23" s="181">
        <v>0</v>
      </c>
      <c r="G23" s="181">
        <v>502</v>
      </c>
      <c r="H23" s="181">
        <v>43</v>
      </c>
      <c r="I23" s="287">
        <f t="shared" si="1"/>
        <v>3</v>
      </c>
      <c r="J23" s="287">
        <f t="shared" si="1"/>
        <v>2817</v>
      </c>
      <c r="K23" s="287">
        <f t="shared" si="1"/>
        <v>63</v>
      </c>
      <c r="O23" s="146" t="s">
        <v>154</v>
      </c>
      <c r="P23" s="181">
        <f t="shared" si="2"/>
        <v>3</v>
      </c>
      <c r="Q23" s="181">
        <f t="shared" si="3"/>
        <v>2817</v>
      </c>
      <c r="R23" s="181">
        <f t="shared" si="4"/>
        <v>63</v>
      </c>
    </row>
    <row r="24" spans="2:43" ht="15.75" thickBot="1" x14ac:dyDescent="0.3">
      <c r="B24" s="147" t="s">
        <v>155</v>
      </c>
      <c r="C24" s="181">
        <v>16</v>
      </c>
      <c r="D24" s="181">
        <v>796</v>
      </c>
      <c r="E24" s="236">
        <v>47</v>
      </c>
      <c r="F24" s="181">
        <v>0</v>
      </c>
      <c r="G24" s="181">
        <v>738</v>
      </c>
      <c r="H24" s="181">
        <v>59</v>
      </c>
      <c r="I24" s="287">
        <f t="shared" si="1"/>
        <v>16</v>
      </c>
      <c r="J24" s="287">
        <f t="shared" si="1"/>
        <v>1534</v>
      </c>
      <c r="K24" s="287">
        <f t="shared" si="1"/>
        <v>106</v>
      </c>
      <c r="O24" s="147" t="s">
        <v>155</v>
      </c>
      <c r="P24" s="181">
        <f t="shared" si="2"/>
        <v>16</v>
      </c>
      <c r="Q24" s="181">
        <f t="shared" si="3"/>
        <v>1534</v>
      </c>
      <c r="R24" s="181">
        <f t="shared" si="4"/>
        <v>106</v>
      </c>
    </row>
    <row r="25" spans="2:43" ht="15.75" thickBot="1" x14ac:dyDescent="0.3">
      <c r="B25" s="274" t="s">
        <v>5</v>
      </c>
      <c r="C25" s="126">
        <f>SUM(C7:C24)</f>
        <v>306</v>
      </c>
      <c r="D25" s="126">
        <f t="shared" ref="D25:H25" si="5">SUM(D7:D24)</f>
        <v>25108</v>
      </c>
      <c r="E25" s="126">
        <f t="shared" si="5"/>
        <v>837</v>
      </c>
      <c r="F25" s="126">
        <f>SUM(F7:F24)</f>
        <v>104</v>
      </c>
      <c r="G25" s="126">
        <f t="shared" si="5"/>
        <v>16076</v>
      </c>
      <c r="H25" s="126">
        <f t="shared" si="5"/>
        <v>1060</v>
      </c>
      <c r="I25" s="126">
        <f>SUM(I7:I24)</f>
        <v>410</v>
      </c>
      <c r="J25" s="126">
        <f t="shared" ref="J25:K25" si="6">SUM(J7:J24)</f>
        <v>41184</v>
      </c>
      <c r="K25" s="126">
        <f t="shared" si="6"/>
        <v>1897</v>
      </c>
      <c r="O25" s="274" t="s">
        <v>5</v>
      </c>
      <c r="P25" s="126">
        <f>SUM(P7:P24)</f>
        <v>410</v>
      </c>
      <c r="Q25" s="126">
        <f t="shared" ref="Q25:R25" si="7">SUM(Q7:Q24)</f>
        <v>41184</v>
      </c>
      <c r="R25" s="126">
        <f t="shared" si="7"/>
        <v>1897</v>
      </c>
    </row>
    <row r="26" spans="2:43" x14ac:dyDescent="0.25">
      <c r="B26" s="298" t="s">
        <v>251</v>
      </c>
      <c r="J26" s="300"/>
      <c r="AA26" s="308" t="s">
        <v>251</v>
      </c>
      <c r="AI26" s="298" t="s">
        <v>251</v>
      </c>
      <c r="AQ26" s="298" t="s">
        <v>251</v>
      </c>
    </row>
    <row r="27" spans="2:43" ht="15.75" thickBot="1" x14ac:dyDescent="0.3">
      <c r="B27" s="298" t="s">
        <v>252</v>
      </c>
      <c r="C27" s="299"/>
      <c r="D27" s="300"/>
      <c r="E27" s="301"/>
      <c r="AA27" s="308" t="s">
        <v>252</v>
      </c>
      <c r="AI27" s="298" t="s">
        <v>252</v>
      </c>
      <c r="AQ27" s="298" t="s">
        <v>252</v>
      </c>
    </row>
    <row r="28" spans="2:43" ht="15" customHeight="1" x14ac:dyDescent="0.25">
      <c r="B28" s="300" t="s">
        <v>253</v>
      </c>
      <c r="O28" s="330" t="s">
        <v>158</v>
      </c>
      <c r="P28" s="339" t="s">
        <v>254</v>
      </c>
      <c r="Q28" s="340"/>
      <c r="R28" s="341"/>
    </row>
    <row r="29" spans="2:43" ht="15.75" thickBot="1" x14ac:dyDescent="0.3">
      <c r="J29" s="300"/>
      <c r="O29" s="336"/>
      <c r="P29" s="275" t="s">
        <v>102</v>
      </c>
      <c r="Q29" s="275" t="s">
        <v>103</v>
      </c>
      <c r="R29" s="39" t="s">
        <v>25</v>
      </c>
    </row>
    <row r="30" spans="2:43" ht="15.75" customHeight="1" thickBot="1" x14ac:dyDescent="0.3">
      <c r="B30" s="422" t="s">
        <v>269</v>
      </c>
      <c r="C30" s="422"/>
      <c r="D30" s="422"/>
      <c r="E30" s="422"/>
      <c r="F30" s="422"/>
      <c r="G30" s="422"/>
      <c r="H30" s="422"/>
      <c r="I30" s="422"/>
      <c r="J30" s="422"/>
      <c r="K30" s="422"/>
      <c r="O30" s="146" t="s">
        <v>255</v>
      </c>
      <c r="P30" s="181">
        <v>410</v>
      </c>
      <c r="Q30" s="181">
        <v>44434</v>
      </c>
      <c r="R30" s="181">
        <v>1932</v>
      </c>
    </row>
    <row r="31" spans="2:43" x14ac:dyDescent="0.25">
      <c r="B31" s="422"/>
      <c r="C31" s="422"/>
      <c r="D31" s="422"/>
      <c r="E31" s="422"/>
      <c r="F31" s="422"/>
      <c r="G31" s="422"/>
      <c r="H31" s="422"/>
      <c r="I31" s="422"/>
      <c r="J31" s="422"/>
      <c r="K31" s="422"/>
    </row>
    <row r="32" spans="2:43" x14ac:dyDescent="0.25"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2:27" x14ac:dyDescent="0.25"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2:27" x14ac:dyDescent="0.25"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  <row r="35" spans="2:27" x14ac:dyDescent="0.25">
      <c r="B35" s="422"/>
      <c r="C35" s="422"/>
      <c r="D35" s="422"/>
      <c r="E35" s="422"/>
      <c r="F35" s="422"/>
      <c r="G35" s="422"/>
      <c r="H35" s="422"/>
      <c r="I35" s="422"/>
      <c r="J35" s="422"/>
      <c r="K35" s="422"/>
    </row>
    <row r="36" spans="2:27" x14ac:dyDescent="0.25">
      <c r="B36" s="422"/>
      <c r="C36" s="422"/>
      <c r="D36" s="422"/>
      <c r="E36" s="422"/>
      <c r="F36" s="422"/>
      <c r="G36" s="422"/>
      <c r="H36" s="422"/>
      <c r="I36" s="422"/>
      <c r="J36" s="422"/>
      <c r="K36" s="422"/>
    </row>
    <row r="37" spans="2:27" x14ac:dyDescent="0.25">
      <c r="B37" s="422"/>
      <c r="C37" s="422"/>
      <c r="D37" s="422"/>
      <c r="E37" s="422"/>
      <c r="F37" s="422"/>
      <c r="G37" s="422"/>
      <c r="H37" s="422"/>
      <c r="I37" s="422"/>
      <c r="J37" s="422"/>
      <c r="K37" s="422"/>
    </row>
    <row r="39" spans="2:27" ht="16.5" thickBot="1" x14ac:dyDescent="0.3">
      <c r="B39" s="66" t="s">
        <v>250</v>
      </c>
    </row>
    <row r="40" spans="2:27" ht="27.75" customHeight="1" thickBot="1" x14ac:dyDescent="0.3">
      <c r="B40" s="330" t="s">
        <v>158</v>
      </c>
      <c r="C40" s="332" t="s">
        <v>173</v>
      </c>
      <c r="D40" s="333"/>
      <c r="E40" s="334"/>
    </row>
    <row r="41" spans="2:27" ht="48.75" thickBot="1" x14ac:dyDescent="0.3">
      <c r="B41" s="331"/>
      <c r="C41" s="288" t="s">
        <v>159</v>
      </c>
      <c r="D41" s="293" t="s">
        <v>257</v>
      </c>
      <c r="E41" s="175" t="s">
        <v>161</v>
      </c>
    </row>
    <row r="42" spans="2:27" ht="15.75" thickBot="1" x14ac:dyDescent="0.3">
      <c r="B42" s="177" t="s">
        <v>41</v>
      </c>
      <c r="C42" s="289">
        <v>96598</v>
      </c>
      <c r="D42" s="294">
        <f>SUM(I25:K25)</f>
        <v>43491</v>
      </c>
      <c r="E42" s="251">
        <f>+D42/C42</f>
        <v>0.45022671276838028</v>
      </c>
      <c r="V42" s="308" t="s">
        <v>251</v>
      </c>
    </row>
    <row r="43" spans="2:27" x14ac:dyDescent="0.25">
      <c r="B43" s="146" t="s">
        <v>138</v>
      </c>
      <c r="C43" s="290">
        <v>3306</v>
      </c>
      <c r="D43" s="295">
        <f>SUM(I7:K7)</f>
        <v>2059</v>
      </c>
      <c r="E43" s="237">
        <f t="shared" ref="E43:E60" si="8">+D43/C43</f>
        <v>0.6228070175438597</v>
      </c>
      <c r="G43" s="297"/>
      <c r="V43" s="308" t="s">
        <v>252</v>
      </c>
    </row>
    <row r="44" spans="2:27" x14ac:dyDescent="0.25">
      <c r="B44" s="146" t="s">
        <v>139</v>
      </c>
      <c r="C44" s="291">
        <v>5552</v>
      </c>
      <c r="D44" s="295">
        <f t="shared" ref="D44:D60" si="9">SUM(I8:K8)</f>
        <v>1583</v>
      </c>
      <c r="E44" s="238">
        <f t="shared" si="8"/>
        <v>0.28512247838616717</v>
      </c>
      <c r="AA44" s="308"/>
    </row>
    <row r="45" spans="2:27" x14ac:dyDescent="0.25">
      <c r="B45" s="146" t="s">
        <v>140</v>
      </c>
      <c r="C45" s="291">
        <v>5087</v>
      </c>
      <c r="D45" s="295">
        <f t="shared" si="9"/>
        <v>4208</v>
      </c>
      <c r="E45" s="238">
        <f t="shared" si="8"/>
        <v>0.82720660507175148</v>
      </c>
      <c r="AA45" s="308"/>
    </row>
    <row r="46" spans="2:27" x14ac:dyDescent="0.25">
      <c r="B46" s="146" t="s">
        <v>141</v>
      </c>
      <c r="C46" s="291">
        <v>6395</v>
      </c>
      <c r="D46" s="295">
        <f t="shared" si="9"/>
        <v>4642</v>
      </c>
      <c r="E46" s="238">
        <f t="shared" si="8"/>
        <v>0.72587959343236907</v>
      </c>
    </row>
    <row r="47" spans="2:27" x14ac:dyDescent="0.25">
      <c r="B47" s="146" t="s">
        <v>142</v>
      </c>
      <c r="C47" s="291">
        <v>6780</v>
      </c>
      <c r="D47" s="295">
        <f t="shared" si="9"/>
        <v>2557</v>
      </c>
      <c r="E47" s="238">
        <f t="shared" si="8"/>
        <v>0.37713864306784661</v>
      </c>
    </row>
    <row r="48" spans="2:27" x14ac:dyDescent="0.25">
      <c r="B48" s="146" t="s">
        <v>143</v>
      </c>
      <c r="C48" s="291">
        <v>7056</v>
      </c>
      <c r="D48" s="295">
        <f t="shared" si="9"/>
        <v>2247</v>
      </c>
      <c r="E48" s="238">
        <f t="shared" si="8"/>
        <v>0.31845238095238093</v>
      </c>
      <c r="AA48" s="308" t="s">
        <v>251</v>
      </c>
    </row>
    <row r="49" spans="2:27" x14ac:dyDescent="0.25">
      <c r="B49" s="146" t="s">
        <v>144</v>
      </c>
      <c r="C49" s="291">
        <v>5871</v>
      </c>
      <c r="D49" s="295">
        <f t="shared" si="9"/>
        <v>2094</v>
      </c>
      <c r="E49" s="238">
        <f t="shared" si="8"/>
        <v>0.35666836995401124</v>
      </c>
      <c r="AA49" s="308" t="s">
        <v>252</v>
      </c>
    </row>
    <row r="50" spans="2:27" x14ac:dyDescent="0.25">
      <c r="B50" s="146" t="s">
        <v>145</v>
      </c>
      <c r="C50" s="291">
        <v>8135</v>
      </c>
      <c r="D50" s="295">
        <f t="shared" si="9"/>
        <v>2305</v>
      </c>
      <c r="E50" s="238">
        <f t="shared" si="8"/>
        <v>0.2833435771358328</v>
      </c>
    </row>
    <row r="51" spans="2:27" x14ac:dyDescent="0.25">
      <c r="B51" s="146" t="s">
        <v>146</v>
      </c>
      <c r="C51" s="291">
        <v>3029</v>
      </c>
      <c r="D51" s="295">
        <f t="shared" si="9"/>
        <v>1517</v>
      </c>
      <c r="E51" s="238">
        <f t="shared" si="8"/>
        <v>0.50082535490260816</v>
      </c>
    </row>
    <row r="52" spans="2:27" x14ac:dyDescent="0.25">
      <c r="B52" s="146" t="s">
        <v>147</v>
      </c>
      <c r="C52" s="291">
        <v>12389</v>
      </c>
      <c r="D52" s="295">
        <f t="shared" si="9"/>
        <v>2563</v>
      </c>
      <c r="E52" s="238">
        <f t="shared" si="8"/>
        <v>0.20687706836709985</v>
      </c>
    </row>
    <row r="53" spans="2:27" x14ac:dyDescent="0.25">
      <c r="B53" s="146" t="s">
        <v>148</v>
      </c>
      <c r="C53" s="291">
        <v>3418</v>
      </c>
      <c r="D53" s="295">
        <f t="shared" si="9"/>
        <v>1974</v>
      </c>
      <c r="E53" s="238">
        <f t="shared" si="8"/>
        <v>0.57753071971913394</v>
      </c>
    </row>
    <row r="54" spans="2:27" x14ac:dyDescent="0.25">
      <c r="B54" s="146" t="s">
        <v>149</v>
      </c>
      <c r="C54" s="291">
        <v>2591</v>
      </c>
      <c r="D54" s="295">
        <f t="shared" si="9"/>
        <v>1854</v>
      </c>
      <c r="E54" s="238">
        <f t="shared" si="8"/>
        <v>0.71555384021613277</v>
      </c>
    </row>
    <row r="55" spans="2:27" x14ac:dyDescent="0.25">
      <c r="B55" s="146" t="s">
        <v>150</v>
      </c>
      <c r="C55" s="291">
        <v>1818</v>
      </c>
      <c r="D55" s="295">
        <f t="shared" si="9"/>
        <v>1426</v>
      </c>
      <c r="E55" s="238">
        <f t="shared" si="8"/>
        <v>0.78437843784378436</v>
      </c>
    </row>
    <row r="56" spans="2:27" x14ac:dyDescent="0.25">
      <c r="B56" s="146" t="s">
        <v>151</v>
      </c>
      <c r="C56" s="291">
        <v>3112</v>
      </c>
      <c r="D56" s="295">
        <f t="shared" si="9"/>
        <v>1704</v>
      </c>
      <c r="E56" s="238">
        <f t="shared" si="8"/>
        <v>0.54755784061696655</v>
      </c>
    </row>
    <row r="57" spans="2:27" x14ac:dyDescent="0.25">
      <c r="B57" s="146" t="s">
        <v>152</v>
      </c>
      <c r="C57" s="291">
        <v>9601</v>
      </c>
      <c r="D57" s="295">
        <f t="shared" si="9"/>
        <v>4082</v>
      </c>
      <c r="E57" s="238">
        <f t="shared" si="8"/>
        <v>0.42516404541193625</v>
      </c>
      <c r="H57" s="308" t="s">
        <v>251</v>
      </c>
    </row>
    <row r="58" spans="2:27" x14ac:dyDescent="0.25">
      <c r="B58" s="146" t="s">
        <v>153</v>
      </c>
      <c r="C58" s="291">
        <v>5455</v>
      </c>
      <c r="D58" s="295">
        <f t="shared" si="9"/>
        <v>2137</v>
      </c>
      <c r="E58" s="238">
        <f t="shared" si="8"/>
        <v>0.39175068744271313</v>
      </c>
      <c r="H58" s="308" t="s">
        <v>252</v>
      </c>
      <c r="P58" s="298" t="s">
        <v>251</v>
      </c>
    </row>
    <row r="59" spans="2:27" x14ac:dyDescent="0.25">
      <c r="B59" s="146" t="s">
        <v>154</v>
      </c>
      <c r="C59" s="291">
        <v>4043</v>
      </c>
      <c r="D59" s="295">
        <f t="shared" si="9"/>
        <v>2883</v>
      </c>
      <c r="E59" s="238">
        <f t="shared" si="8"/>
        <v>0.71308434330942372</v>
      </c>
      <c r="H59" s="300" t="s">
        <v>253</v>
      </c>
      <c r="P59" s="298" t="s">
        <v>252</v>
      </c>
    </row>
    <row r="60" spans="2:27" ht="15.75" thickBot="1" x14ac:dyDescent="0.3">
      <c r="B60" s="147" t="s">
        <v>155</v>
      </c>
      <c r="C60" s="292">
        <v>2960</v>
      </c>
      <c r="D60" s="296">
        <f t="shared" si="9"/>
        <v>1656</v>
      </c>
      <c r="E60" s="239">
        <f t="shared" si="8"/>
        <v>0.55945945945945941</v>
      </c>
      <c r="P60" s="300"/>
    </row>
    <row r="61" spans="2:27" x14ac:dyDescent="0.25">
      <c r="B61" s="142" t="s">
        <v>229</v>
      </c>
      <c r="C61" s="143"/>
    </row>
    <row r="62" spans="2:27" x14ac:dyDescent="0.25">
      <c r="B62" s="142" t="s">
        <v>157</v>
      </c>
    </row>
    <row r="63" spans="2:27" x14ac:dyDescent="0.25">
      <c r="B63" s="308" t="s">
        <v>251</v>
      </c>
    </row>
    <row r="64" spans="2:27" x14ac:dyDescent="0.25">
      <c r="B64" s="308" t="s">
        <v>252</v>
      </c>
    </row>
    <row r="65" spans="2:2" x14ac:dyDescent="0.25">
      <c r="B65" s="300" t="s">
        <v>253</v>
      </c>
    </row>
  </sheetData>
  <mergeCells count="10">
    <mergeCell ref="B40:B41"/>
    <mergeCell ref="C40:E40"/>
    <mergeCell ref="O5:O6"/>
    <mergeCell ref="P5:R5"/>
    <mergeCell ref="O28:O29"/>
    <mergeCell ref="P28:R28"/>
    <mergeCell ref="B5:B6"/>
    <mergeCell ref="C5:E5"/>
    <mergeCell ref="F5:H5"/>
    <mergeCell ref="I5:K5"/>
  </mergeCells>
  <printOptions horizontalCentered="1" verticalCentered="1"/>
  <pageMargins left="0.11811023622047245" right="0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22</vt:i4>
      </vt:variant>
    </vt:vector>
  </HeadingPairs>
  <TitlesOfParts>
    <vt:vector size="28" baseType="lpstr">
      <vt:lpstr>Datos 3er trimestre</vt:lpstr>
      <vt:lpstr>Anexo 1</vt:lpstr>
      <vt:lpstr>Anexo 2</vt:lpstr>
      <vt:lpstr>Anexo 3</vt:lpstr>
      <vt:lpstr>Anexo 4</vt:lpstr>
      <vt:lpstr>Enero-Sept 2021</vt:lpstr>
      <vt:lpstr>'Datos 3er trimestre'!_Toc68362146</vt:lpstr>
      <vt:lpstr>'Datos 3er trimestre'!_Toc68362147</vt:lpstr>
      <vt:lpstr>'Datos 3er trimestre'!_Toc68362149</vt:lpstr>
      <vt:lpstr>'Datos 3er trimestre'!_Toc68362150</vt:lpstr>
      <vt:lpstr>'Datos 3er trimestre'!_Toc68362151</vt:lpstr>
      <vt:lpstr>'Datos 3er trimestre'!_Toc68362153</vt:lpstr>
      <vt:lpstr>'Datos 3er trimestre'!_Toc68362154</vt:lpstr>
      <vt:lpstr>'Datos 3er trimestre'!_Toc68362155</vt:lpstr>
      <vt:lpstr>'Datos 3er trimestre'!_Toc68362157</vt:lpstr>
      <vt:lpstr>'Datos 3er trimestre'!_Toc68362158</vt:lpstr>
      <vt:lpstr>'Datos 3er trimestre'!_Toc68362159</vt:lpstr>
      <vt:lpstr>'Datos 3er trimestre'!_Toc68362160</vt:lpstr>
      <vt:lpstr>'Datos 3er trimestre'!_Toc68362162</vt:lpstr>
      <vt:lpstr>'Datos 3er trimestre'!_Toc68362163</vt:lpstr>
      <vt:lpstr>'Datos 3er trimestre'!_Toc68362165</vt:lpstr>
      <vt:lpstr>'Datos 3er trimestre'!_Toc68362166</vt:lpstr>
      <vt:lpstr>'Anexo 1'!_Toc68362168</vt:lpstr>
      <vt:lpstr>'Anexo 2'!_Toc68362169</vt:lpstr>
      <vt:lpstr>'Anexo 3'!_Toc68362170</vt:lpstr>
      <vt:lpstr>'Anexo 4'!_Toc68362171</vt:lpstr>
      <vt:lpstr>'Datos 3er trimestre'!_Toc76995548</vt:lpstr>
      <vt:lpstr>'Datos 3er trimestre'!_Toc76995549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Stepan</dc:creator>
  <cp:lastModifiedBy>Erick Guillermo Peña</cp:lastModifiedBy>
  <cp:lastPrinted>2021-10-08T12:54:39Z</cp:lastPrinted>
  <dcterms:created xsi:type="dcterms:W3CDTF">2021-09-14T18:05:37Z</dcterms:created>
  <dcterms:modified xsi:type="dcterms:W3CDTF">2022-02-18T17:58:33Z</dcterms:modified>
</cp:coreProperties>
</file>